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 firstSheet="1" activeTab="1"/>
  </bookViews>
  <sheets>
    <sheet name="Rekapitulace zakázky" sheetId="1" state="veryHidden" r:id="rId1"/>
    <sheet name="01 - Předpokládaný objem ..." sheetId="2" r:id="rId2"/>
  </sheets>
  <definedNames>
    <definedName name="_xlnm.Print_Area" localSheetId="0">'Rekapitulace zakázky'!$D$4:$AO$36,'Rekapitulace zakázky'!$C$42:$AQ$56</definedName>
    <definedName name="_xlnm.Print_Titles" localSheetId="0">'Rekapitulace zakázky'!$52:$52</definedName>
    <definedName name="_xlnm._FilterDatabase" localSheetId="1" hidden="1">'01 - Předpokládaný objem ...'!$C$100:$K$574</definedName>
    <definedName name="_xlnm.Print_Area" localSheetId="1">'01 - Předpokládaný objem ...'!$C$45:$J$82,'01 - Předpokládaný objem ...'!$C$88:$K$574</definedName>
    <definedName name="_xlnm.Print_Titles" localSheetId="1">'01 - Předpokládaný objem ...'!$100:$100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573"/>
  <c r="BH573"/>
  <c r="BG573"/>
  <c r="BF573"/>
  <c r="T573"/>
  <c r="R573"/>
  <c r="P573"/>
  <c r="BI571"/>
  <c r="BH571"/>
  <c r="BG571"/>
  <c r="BF571"/>
  <c r="T571"/>
  <c r="R571"/>
  <c r="P571"/>
  <c r="BI569"/>
  <c r="BH569"/>
  <c r="BG569"/>
  <c r="BF569"/>
  <c r="T569"/>
  <c r="R569"/>
  <c r="P569"/>
  <c r="BI567"/>
  <c r="BH567"/>
  <c r="BG567"/>
  <c r="BF567"/>
  <c r="T567"/>
  <c r="R567"/>
  <c r="P567"/>
  <c r="BI565"/>
  <c r="BH565"/>
  <c r="BG565"/>
  <c r="BF565"/>
  <c r="T565"/>
  <c r="R565"/>
  <c r="P565"/>
  <c r="BI563"/>
  <c r="BH563"/>
  <c r="BG563"/>
  <c r="BF563"/>
  <c r="T563"/>
  <c r="R563"/>
  <c r="P563"/>
  <c r="BI561"/>
  <c r="BH561"/>
  <c r="BG561"/>
  <c r="BF561"/>
  <c r="T561"/>
  <c r="R561"/>
  <c r="P561"/>
  <c r="BI559"/>
  <c r="BH559"/>
  <c r="BG559"/>
  <c r="BF559"/>
  <c r="T559"/>
  <c r="R559"/>
  <c r="P559"/>
  <c r="BI557"/>
  <c r="BH557"/>
  <c r="BG557"/>
  <c r="BF557"/>
  <c r="T557"/>
  <c r="R557"/>
  <c r="P557"/>
  <c r="BI555"/>
  <c r="BH555"/>
  <c r="BG555"/>
  <c r="BF555"/>
  <c r="T555"/>
  <c r="R555"/>
  <c r="P555"/>
  <c r="BI553"/>
  <c r="BH553"/>
  <c r="BG553"/>
  <c r="BF553"/>
  <c r="T553"/>
  <c r="R553"/>
  <c r="P553"/>
  <c r="BI549"/>
  <c r="BH549"/>
  <c r="BG549"/>
  <c r="BF549"/>
  <c r="T549"/>
  <c r="R549"/>
  <c r="P549"/>
  <c r="BI546"/>
  <c r="BH546"/>
  <c r="BG546"/>
  <c r="BF546"/>
  <c r="T546"/>
  <c r="R546"/>
  <c r="P546"/>
  <c r="BI543"/>
  <c r="BH543"/>
  <c r="BG543"/>
  <c r="BF543"/>
  <c r="T543"/>
  <c r="R543"/>
  <c r="P543"/>
  <c r="BI540"/>
  <c r="BH540"/>
  <c r="BG540"/>
  <c r="BF540"/>
  <c r="T540"/>
  <c r="R540"/>
  <c r="P540"/>
  <c r="BI536"/>
  <c r="BH536"/>
  <c r="BG536"/>
  <c r="BF536"/>
  <c r="T536"/>
  <c r="R536"/>
  <c r="P536"/>
  <c r="BI533"/>
  <c r="BH533"/>
  <c r="BG533"/>
  <c r="BF533"/>
  <c r="T533"/>
  <c r="R533"/>
  <c r="P533"/>
  <c r="BI530"/>
  <c r="BH530"/>
  <c r="BG530"/>
  <c r="BF530"/>
  <c r="T530"/>
  <c r="R530"/>
  <c r="P530"/>
  <c r="BI527"/>
  <c r="BH527"/>
  <c r="BG527"/>
  <c r="BF527"/>
  <c r="T527"/>
  <c r="R527"/>
  <c r="P527"/>
  <c r="BI523"/>
  <c r="BH523"/>
  <c r="BG523"/>
  <c r="BF523"/>
  <c r="T523"/>
  <c r="R523"/>
  <c r="P523"/>
  <c r="BI521"/>
  <c r="BH521"/>
  <c r="BG521"/>
  <c r="BF521"/>
  <c r="T521"/>
  <c r="R521"/>
  <c r="P521"/>
  <c r="BI519"/>
  <c r="BH519"/>
  <c r="BG519"/>
  <c r="BF519"/>
  <c r="T519"/>
  <c r="R519"/>
  <c r="P519"/>
  <c r="BI517"/>
  <c r="BH517"/>
  <c r="BG517"/>
  <c r="BF517"/>
  <c r="T517"/>
  <c r="R517"/>
  <c r="P517"/>
  <c r="BI514"/>
  <c r="BH514"/>
  <c r="BG514"/>
  <c r="BF514"/>
  <c r="T514"/>
  <c r="R514"/>
  <c r="P514"/>
  <c r="BI511"/>
  <c r="BH511"/>
  <c r="BG511"/>
  <c r="BF511"/>
  <c r="T511"/>
  <c r="R511"/>
  <c r="P511"/>
  <c r="BI508"/>
  <c r="BH508"/>
  <c r="BG508"/>
  <c r="BF508"/>
  <c r="T508"/>
  <c r="R508"/>
  <c r="P508"/>
  <c r="BI505"/>
  <c r="BH505"/>
  <c r="BG505"/>
  <c r="BF505"/>
  <c r="T505"/>
  <c r="R505"/>
  <c r="P505"/>
  <c r="BI501"/>
  <c r="BH501"/>
  <c r="BG501"/>
  <c r="BF501"/>
  <c r="T501"/>
  <c r="R501"/>
  <c r="P501"/>
  <c r="BI499"/>
  <c r="BH499"/>
  <c r="BG499"/>
  <c r="BF499"/>
  <c r="T499"/>
  <c r="R499"/>
  <c r="P499"/>
  <c r="BI496"/>
  <c r="BH496"/>
  <c r="BG496"/>
  <c r="BF496"/>
  <c r="T496"/>
  <c r="R496"/>
  <c r="P496"/>
  <c r="BI493"/>
  <c r="BH493"/>
  <c r="BG493"/>
  <c r="BF493"/>
  <c r="T493"/>
  <c r="R493"/>
  <c r="P493"/>
  <c r="BI491"/>
  <c r="BH491"/>
  <c r="BG491"/>
  <c r="BF491"/>
  <c r="T491"/>
  <c r="R491"/>
  <c r="P491"/>
  <c r="BI488"/>
  <c r="BH488"/>
  <c r="BG488"/>
  <c r="BF488"/>
  <c r="T488"/>
  <c r="R488"/>
  <c r="P488"/>
  <c r="BI485"/>
  <c r="BH485"/>
  <c r="BG485"/>
  <c r="BF485"/>
  <c r="T485"/>
  <c r="R485"/>
  <c r="P485"/>
  <c r="BI483"/>
  <c r="BH483"/>
  <c r="BG483"/>
  <c r="BF483"/>
  <c r="T483"/>
  <c r="R483"/>
  <c r="P483"/>
  <c r="BI480"/>
  <c r="BH480"/>
  <c r="BG480"/>
  <c r="BF480"/>
  <c r="T480"/>
  <c r="R480"/>
  <c r="P480"/>
  <c r="BI477"/>
  <c r="BH477"/>
  <c r="BG477"/>
  <c r="BF477"/>
  <c r="T477"/>
  <c r="R477"/>
  <c r="P477"/>
  <c r="BI474"/>
  <c r="BH474"/>
  <c r="BG474"/>
  <c r="BF474"/>
  <c r="T474"/>
  <c r="R474"/>
  <c r="P474"/>
  <c r="BI471"/>
  <c r="BH471"/>
  <c r="BG471"/>
  <c r="BF471"/>
  <c r="T471"/>
  <c r="R471"/>
  <c r="P471"/>
  <c r="BI468"/>
  <c r="BH468"/>
  <c r="BG468"/>
  <c r="BF468"/>
  <c r="T468"/>
  <c r="R468"/>
  <c r="P468"/>
  <c r="BI465"/>
  <c r="BH465"/>
  <c r="BG465"/>
  <c r="BF465"/>
  <c r="T465"/>
  <c r="R465"/>
  <c r="P465"/>
  <c r="BI462"/>
  <c r="BH462"/>
  <c r="BG462"/>
  <c r="BF462"/>
  <c r="T462"/>
  <c r="R462"/>
  <c r="P462"/>
  <c r="BI459"/>
  <c r="BH459"/>
  <c r="BG459"/>
  <c r="BF459"/>
  <c r="T459"/>
  <c r="R459"/>
  <c r="P459"/>
  <c r="BI456"/>
  <c r="BH456"/>
  <c r="BG456"/>
  <c r="BF456"/>
  <c r="T456"/>
  <c r="R456"/>
  <c r="P456"/>
  <c r="BI452"/>
  <c r="BH452"/>
  <c r="BG452"/>
  <c r="BF452"/>
  <c r="T452"/>
  <c r="R452"/>
  <c r="P452"/>
  <c r="BI450"/>
  <c r="BH450"/>
  <c r="BG450"/>
  <c r="BF450"/>
  <c r="T450"/>
  <c r="R450"/>
  <c r="P450"/>
  <c r="BI448"/>
  <c r="BH448"/>
  <c r="BG448"/>
  <c r="BF448"/>
  <c r="T448"/>
  <c r="R448"/>
  <c r="P448"/>
  <c r="BI445"/>
  <c r="BH445"/>
  <c r="BG445"/>
  <c r="BF445"/>
  <c r="T445"/>
  <c r="R445"/>
  <c r="P445"/>
  <c r="BI443"/>
  <c r="BH443"/>
  <c r="BG443"/>
  <c r="BF443"/>
  <c r="T443"/>
  <c r="R443"/>
  <c r="P443"/>
  <c r="BI440"/>
  <c r="BH440"/>
  <c r="BG440"/>
  <c r="BF440"/>
  <c r="T440"/>
  <c r="R440"/>
  <c r="P440"/>
  <c r="BI438"/>
  <c r="BH438"/>
  <c r="BG438"/>
  <c r="BF438"/>
  <c r="T438"/>
  <c r="R438"/>
  <c r="P438"/>
  <c r="BI435"/>
  <c r="BH435"/>
  <c r="BG435"/>
  <c r="BF435"/>
  <c r="T435"/>
  <c r="R435"/>
  <c r="P435"/>
  <c r="BI432"/>
  <c r="BH432"/>
  <c r="BG432"/>
  <c r="BF432"/>
  <c r="T432"/>
  <c r="R432"/>
  <c r="P432"/>
  <c r="BI430"/>
  <c r="BH430"/>
  <c r="BG430"/>
  <c r="BF430"/>
  <c r="T430"/>
  <c r="R430"/>
  <c r="P430"/>
  <c r="BI428"/>
  <c r="BH428"/>
  <c r="BG428"/>
  <c r="BF428"/>
  <c r="T428"/>
  <c r="R428"/>
  <c r="P428"/>
  <c r="BI426"/>
  <c r="BH426"/>
  <c r="BG426"/>
  <c r="BF426"/>
  <c r="T426"/>
  <c r="R426"/>
  <c r="P426"/>
  <c r="BI424"/>
  <c r="BH424"/>
  <c r="BG424"/>
  <c r="BF424"/>
  <c r="T424"/>
  <c r="R424"/>
  <c r="P424"/>
  <c r="BI422"/>
  <c r="BH422"/>
  <c r="BG422"/>
  <c r="BF422"/>
  <c r="T422"/>
  <c r="R422"/>
  <c r="P422"/>
  <c r="BI420"/>
  <c r="BH420"/>
  <c r="BG420"/>
  <c r="BF420"/>
  <c r="T420"/>
  <c r="R420"/>
  <c r="P420"/>
  <c r="BI418"/>
  <c r="BH418"/>
  <c r="BG418"/>
  <c r="BF418"/>
  <c r="T418"/>
  <c r="R418"/>
  <c r="P418"/>
  <c r="BI416"/>
  <c r="BH416"/>
  <c r="BG416"/>
  <c r="BF416"/>
  <c r="T416"/>
  <c r="R416"/>
  <c r="P416"/>
  <c r="BI414"/>
  <c r="BH414"/>
  <c r="BG414"/>
  <c r="BF414"/>
  <c r="T414"/>
  <c r="R414"/>
  <c r="P414"/>
  <c r="BI412"/>
  <c r="BH412"/>
  <c r="BG412"/>
  <c r="BF412"/>
  <c r="T412"/>
  <c r="R412"/>
  <c r="P412"/>
  <c r="BI410"/>
  <c r="BH410"/>
  <c r="BG410"/>
  <c r="BF410"/>
  <c r="T410"/>
  <c r="R410"/>
  <c r="P410"/>
  <c r="BI407"/>
  <c r="BH407"/>
  <c r="BG407"/>
  <c r="BF407"/>
  <c r="T407"/>
  <c r="R407"/>
  <c r="P407"/>
  <c r="BI404"/>
  <c r="BH404"/>
  <c r="BG404"/>
  <c r="BF404"/>
  <c r="T404"/>
  <c r="R404"/>
  <c r="P404"/>
  <c r="BI401"/>
  <c r="BH401"/>
  <c r="BG401"/>
  <c r="BF401"/>
  <c r="T401"/>
  <c r="R401"/>
  <c r="P401"/>
  <c r="BI398"/>
  <c r="BH398"/>
  <c r="BG398"/>
  <c r="BF398"/>
  <c r="T398"/>
  <c r="R398"/>
  <c r="P398"/>
  <c r="BI395"/>
  <c r="BH395"/>
  <c r="BG395"/>
  <c r="BF395"/>
  <c r="T395"/>
  <c r="R395"/>
  <c r="P395"/>
  <c r="BI391"/>
  <c r="BH391"/>
  <c r="BG391"/>
  <c r="BF391"/>
  <c r="T391"/>
  <c r="R391"/>
  <c r="P391"/>
  <c r="BI388"/>
  <c r="BH388"/>
  <c r="BG388"/>
  <c r="BF388"/>
  <c r="T388"/>
  <c r="R388"/>
  <c r="P388"/>
  <c r="BI385"/>
  <c r="BH385"/>
  <c r="BG385"/>
  <c r="BF385"/>
  <c r="T385"/>
  <c r="R385"/>
  <c r="P385"/>
  <c r="BI383"/>
  <c r="BH383"/>
  <c r="BG383"/>
  <c r="BF383"/>
  <c r="T383"/>
  <c r="R383"/>
  <c r="P383"/>
  <c r="BI380"/>
  <c r="BH380"/>
  <c r="BG380"/>
  <c r="BF380"/>
  <c r="T380"/>
  <c r="R380"/>
  <c r="P380"/>
  <c r="BI377"/>
  <c r="BH377"/>
  <c r="BG377"/>
  <c r="BF377"/>
  <c r="T377"/>
  <c r="R377"/>
  <c r="P377"/>
  <c r="BI374"/>
  <c r="BH374"/>
  <c r="BG374"/>
  <c r="BF374"/>
  <c r="T374"/>
  <c r="R374"/>
  <c r="P374"/>
  <c r="BI370"/>
  <c r="BH370"/>
  <c r="BG370"/>
  <c r="BF370"/>
  <c r="T370"/>
  <c r="R370"/>
  <c r="P370"/>
  <c r="BI367"/>
  <c r="BH367"/>
  <c r="BG367"/>
  <c r="BF367"/>
  <c r="T367"/>
  <c r="R367"/>
  <c r="P367"/>
  <c r="BI364"/>
  <c r="BH364"/>
  <c r="BG364"/>
  <c r="BF364"/>
  <c r="T364"/>
  <c r="R364"/>
  <c r="P364"/>
  <c r="BI362"/>
  <c r="BH362"/>
  <c r="BG362"/>
  <c r="BF362"/>
  <c r="T362"/>
  <c r="R362"/>
  <c r="P362"/>
  <c r="BI359"/>
  <c r="BH359"/>
  <c r="BG359"/>
  <c r="BF359"/>
  <c r="T359"/>
  <c r="R359"/>
  <c r="P359"/>
  <c r="BI356"/>
  <c r="BH356"/>
  <c r="BG356"/>
  <c r="BF356"/>
  <c r="T356"/>
  <c r="R356"/>
  <c r="P356"/>
  <c r="BI353"/>
  <c r="BH353"/>
  <c r="BG353"/>
  <c r="BF353"/>
  <c r="T353"/>
  <c r="R353"/>
  <c r="P353"/>
  <c r="BI350"/>
  <c r="BH350"/>
  <c r="BG350"/>
  <c r="BF350"/>
  <c r="T350"/>
  <c r="R350"/>
  <c r="P350"/>
  <c r="BI346"/>
  <c r="BH346"/>
  <c r="BG346"/>
  <c r="BF346"/>
  <c r="T346"/>
  <c r="R346"/>
  <c r="P346"/>
  <c r="BI343"/>
  <c r="BH343"/>
  <c r="BG343"/>
  <c r="BF343"/>
  <c r="T343"/>
  <c r="R343"/>
  <c r="P343"/>
  <c r="BI340"/>
  <c r="BH340"/>
  <c r="BG340"/>
  <c r="BF340"/>
  <c r="T340"/>
  <c r="R340"/>
  <c r="P340"/>
  <c r="BI336"/>
  <c r="BH336"/>
  <c r="BG336"/>
  <c r="BF336"/>
  <c r="T336"/>
  <c r="R336"/>
  <c r="P336"/>
  <c r="BI333"/>
  <c r="BH333"/>
  <c r="BG333"/>
  <c r="BF333"/>
  <c r="T333"/>
  <c r="R333"/>
  <c r="P333"/>
  <c r="BI330"/>
  <c r="BH330"/>
  <c r="BG330"/>
  <c r="BF330"/>
  <c r="T330"/>
  <c r="R330"/>
  <c r="P330"/>
  <c r="BI327"/>
  <c r="BH327"/>
  <c r="BG327"/>
  <c r="BF327"/>
  <c r="T327"/>
  <c r="R327"/>
  <c r="P327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7"/>
  <c r="BH317"/>
  <c r="BG317"/>
  <c r="BF317"/>
  <c r="T317"/>
  <c r="R317"/>
  <c r="P317"/>
  <c r="BI314"/>
  <c r="BH314"/>
  <c r="BG314"/>
  <c r="BF314"/>
  <c r="T314"/>
  <c r="R314"/>
  <c r="P314"/>
  <c r="BI311"/>
  <c r="BH311"/>
  <c r="BG311"/>
  <c r="BF311"/>
  <c r="T311"/>
  <c r="R311"/>
  <c r="P311"/>
  <c r="BI308"/>
  <c r="BH308"/>
  <c r="BG308"/>
  <c r="BF308"/>
  <c r="T308"/>
  <c r="R308"/>
  <c r="P308"/>
  <c r="BI305"/>
  <c r="BH305"/>
  <c r="BG305"/>
  <c r="BF305"/>
  <c r="T305"/>
  <c r="R305"/>
  <c r="P305"/>
  <c r="BI302"/>
  <c r="BH302"/>
  <c r="BG302"/>
  <c r="BF302"/>
  <c r="T302"/>
  <c r="R302"/>
  <c r="P302"/>
  <c r="BI299"/>
  <c r="BH299"/>
  <c r="BG299"/>
  <c r="BF299"/>
  <c r="T299"/>
  <c r="R299"/>
  <c r="P299"/>
  <c r="BI296"/>
  <c r="BH296"/>
  <c r="BG296"/>
  <c r="BF296"/>
  <c r="T296"/>
  <c r="R296"/>
  <c r="P296"/>
  <c r="BI292"/>
  <c r="BH292"/>
  <c r="BG292"/>
  <c r="BF292"/>
  <c r="T292"/>
  <c r="R292"/>
  <c r="P292"/>
  <c r="BI289"/>
  <c r="BH289"/>
  <c r="BG289"/>
  <c r="BF289"/>
  <c r="T289"/>
  <c r="R289"/>
  <c r="P289"/>
  <c r="BI286"/>
  <c r="BH286"/>
  <c r="BG286"/>
  <c r="BF286"/>
  <c r="T286"/>
  <c r="R286"/>
  <c r="P286"/>
  <c r="BI283"/>
  <c r="BH283"/>
  <c r="BG283"/>
  <c r="BF283"/>
  <c r="T283"/>
  <c r="R283"/>
  <c r="P283"/>
  <c r="BI280"/>
  <c r="BH280"/>
  <c r="BG280"/>
  <c r="BF280"/>
  <c r="T280"/>
  <c r="R280"/>
  <c r="P280"/>
  <c r="BI277"/>
  <c r="BH277"/>
  <c r="BG277"/>
  <c r="BF277"/>
  <c r="T277"/>
  <c r="R277"/>
  <c r="P277"/>
  <c r="BI274"/>
  <c r="BH274"/>
  <c r="BG274"/>
  <c r="BF274"/>
  <c r="T274"/>
  <c r="R274"/>
  <c r="P274"/>
  <c r="BI271"/>
  <c r="BH271"/>
  <c r="BG271"/>
  <c r="BF271"/>
  <c r="T271"/>
  <c r="R271"/>
  <c r="P271"/>
  <c r="BI267"/>
  <c r="BH267"/>
  <c r="BG267"/>
  <c r="BF267"/>
  <c r="T267"/>
  <c r="R267"/>
  <c r="P267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1"/>
  <c r="BH241"/>
  <c r="BG241"/>
  <c r="BF241"/>
  <c r="T241"/>
  <c r="T240"/>
  <c r="R241"/>
  <c r="R240"/>
  <c r="P241"/>
  <c r="P240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F97"/>
  <c r="F95"/>
  <c r="E93"/>
  <c r="F54"/>
  <c r="F52"/>
  <c r="E50"/>
  <c r="J24"/>
  <c r="E24"/>
  <c r="J55"/>
  <c r="J23"/>
  <c r="J21"/>
  <c r="E21"/>
  <c r="J97"/>
  <c r="J20"/>
  <c r="J18"/>
  <c r="E18"/>
  <c r="F98"/>
  <c r="J17"/>
  <c r="J12"/>
  <c r="J52"/>
  <c r="E7"/>
  <c r="E91"/>
  <c i="1" r="L50"/>
  <c r="AM50"/>
  <c r="AM49"/>
  <c r="L49"/>
  <c r="AM47"/>
  <c r="L47"/>
  <c r="L45"/>
  <c r="L44"/>
  <c i="2" r="J465"/>
  <c r="BK426"/>
  <c r="BK404"/>
  <c r="BK336"/>
  <c r="J280"/>
  <c r="J193"/>
  <c r="J142"/>
  <c r="J555"/>
  <c r="BK523"/>
  <c r="BK508"/>
  <c r="BK474"/>
  <c r="J445"/>
  <c r="J388"/>
  <c r="J249"/>
  <c r="J139"/>
  <c r="BK559"/>
  <c r="BK414"/>
  <c r="BK359"/>
  <c r="J308"/>
  <c r="J277"/>
  <c r="BK199"/>
  <c r="J119"/>
  <c r="J557"/>
  <c r="J426"/>
  <c r="J267"/>
  <c r="BK543"/>
  <c r="BK292"/>
  <c r="BK480"/>
  <c r="BK302"/>
  <c r="J219"/>
  <c r="J131"/>
  <c r="J553"/>
  <c r="J514"/>
  <c r="J410"/>
  <c r="BK374"/>
  <c r="J299"/>
  <c r="BK249"/>
  <c r="BK210"/>
  <c r="BK133"/>
  <c r="J367"/>
  <c r="J305"/>
  <c r="J261"/>
  <c r="J232"/>
  <c r="BK131"/>
  <c r="J483"/>
  <c r="J424"/>
  <c r="BK398"/>
  <c r="J327"/>
  <c r="BK241"/>
  <c r="BK135"/>
  <c r="J546"/>
  <c r="J521"/>
  <c r="J493"/>
  <c r="BK456"/>
  <c r="BK412"/>
  <c r="J385"/>
  <c r="BK267"/>
  <c r="BK202"/>
  <c r="J117"/>
  <c r="BK465"/>
  <c r="J404"/>
  <c r="J364"/>
  <c r="BK324"/>
  <c r="BK264"/>
  <c r="BK176"/>
  <c r="J104"/>
  <c r="BK435"/>
  <c r="J258"/>
  <c r="BK546"/>
  <c r="BK471"/>
  <c r="BK190"/>
  <c r="BK493"/>
  <c r="J412"/>
  <c r="J296"/>
  <c r="J210"/>
  <c i="1" r="AS54"/>
  <c i="2" r="J527"/>
  <c r="BK488"/>
  <c r="J391"/>
  <c r="BK353"/>
  <c r="BK280"/>
  <c r="BK232"/>
  <c r="J173"/>
  <c r="BK129"/>
  <c r="J343"/>
  <c r="BK317"/>
  <c r="BK238"/>
  <c r="J170"/>
  <c r="BK125"/>
  <c r="BK477"/>
  <c r="BK430"/>
  <c r="J362"/>
  <c r="BK286"/>
  <c r="BK219"/>
  <c r="J158"/>
  <c r="BK567"/>
  <c r="BK530"/>
  <c r="J488"/>
  <c r="BK450"/>
  <c r="BK401"/>
  <c r="J346"/>
  <c r="J216"/>
  <c r="J176"/>
  <c r="J108"/>
  <c r="J401"/>
  <c r="BK346"/>
  <c r="J202"/>
  <c r="J112"/>
  <c r="J559"/>
  <c r="BK438"/>
  <c r="BK229"/>
  <c r="J501"/>
  <c r="BK161"/>
  <c r="BK540"/>
  <c r="BK391"/>
  <c r="J283"/>
  <c r="J196"/>
  <c r="J571"/>
  <c r="BK517"/>
  <c r="BK459"/>
  <c r="BK385"/>
  <c r="J314"/>
  <c r="BK258"/>
  <c r="J155"/>
  <c r="BK112"/>
  <c r="BK364"/>
  <c r="J322"/>
  <c r="BK255"/>
  <c r="BK184"/>
  <c r="BK505"/>
  <c r="J448"/>
  <c r="J416"/>
  <c r="J330"/>
  <c r="J235"/>
  <c r="BK151"/>
  <c r="BK561"/>
  <c r="BK533"/>
  <c r="BK519"/>
  <c r="J491"/>
  <c r="J430"/>
  <c r="J395"/>
  <c r="BK333"/>
  <c r="BK213"/>
  <c r="J184"/>
  <c r="J129"/>
  <c r="J499"/>
  <c r="J353"/>
  <c r="J292"/>
  <c r="BK252"/>
  <c r="BK569"/>
  <c r="BK485"/>
  <c r="BK407"/>
  <c r="BK155"/>
  <c r="J485"/>
  <c r="BK205"/>
  <c r="BK555"/>
  <c r="BK445"/>
  <c r="J317"/>
  <c r="J229"/>
  <c r="J121"/>
  <c r="J536"/>
  <c r="BK496"/>
  <c r="J440"/>
  <c r="BK362"/>
  <c r="BK274"/>
  <c r="BK167"/>
  <c r="J123"/>
  <c r="J340"/>
  <c r="J241"/>
  <c r="BK142"/>
  <c r="BK102"/>
  <c r="BK452"/>
  <c r="BK432"/>
  <c r="BK420"/>
  <c r="J359"/>
  <c r="BK314"/>
  <c r="J167"/>
  <c r="J115"/>
  <c r="BK553"/>
  <c r="J523"/>
  <c r="BK501"/>
  <c r="J459"/>
  <c r="BK410"/>
  <c r="BK340"/>
  <c r="J226"/>
  <c r="J199"/>
  <c r="BK145"/>
  <c r="BK563"/>
  <c r="J374"/>
  <c r="J320"/>
  <c r="J271"/>
  <c r="J213"/>
  <c r="J125"/>
  <c r="J563"/>
  <c r="BK440"/>
  <c r="J356"/>
  <c r="BK121"/>
  <c r="J496"/>
  <c r="J223"/>
  <c r="BK571"/>
  <c r="J452"/>
  <c r="BK311"/>
  <c r="J252"/>
  <c r="J179"/>
  <c r="BK110"/>
  <c r="J540"/>
  <c r="J511"/>
  <c r="J407"/>
  <c r="BK377"/>
  <c r="J302"/>
  <c r="BK226"/>
  <c r="J161"/>
  <c r="J110"/>
  <c r="J336"/>
  <c r="J274"/>
  <c r="BK235"/>
  <c r="J135"/>
  <c r="J456"/>
  <c r="J435"/>
  <c r="J422"/>
  <c r="J380"/>
  <c r="BK322"/>
  <c r="J187"/>
  <c r="BK557"/>
  <c r="BK527"/>
  <c r="BK514"/>
  <c r="J477"/>
  <c r="BK428"/>
  <c r="BK356"/>
  <c r="J255"/>
  <c r="J205"/>
  <c r="J148"/>
  <c r="J102"/>
  <c r="J432"/>
  <c r="J286"/>
  <c r="BK127"/>
  <c r="J561"/>
  <c r="BK499"/>
  <c r="BK320"/>
  <c r="BK511"/>
  <c r="BK448"/>
  <c r="BK573"/>
  <c r="J418"/>
  <c r="BK308"/>
  <c r="BK223"/>
  <c r="BK115"/>
  <c r="J533"/>
  <c r="J462"/>
  <c r="BK395"/>
  <c r="BK367"/>
  <c r="J289"/>
  <c r="BK187"/>
  <c r="J145"/>
  <c r="BK388"/>
  <c r="BK289"/>
  <c r="BK164"/>
  <c r="BK104"/>
  <c r="J468"/>
  <c r="J438"/>
  <c r="J383"/>
  <c r="BK296"/>
  <c r="BK181"/>
  <c r="BK549"/>
  <c r="J519"/>
  <c r="J480"/>
  <c r="J443"/>
  <c r="BK350"/>
  <c r="J246"/>
  <c r="BK193"/>
  <c r="BK123"/>
  <c r="BK416"/>
  <c r="J377"/>
  <c r="BK305"/>
  <c r="BK216"/>
  <c r="J151"/>
  <c r="J565"/>
  <c r="J508"/>
  <c r="BK424"/>
  <c r="BK207"/>
  <c r="J505"/>
  <c r="J428"/>
  <c r="BK117"/>
  <c r="BK483"/>
  <c r="J333"/>
  <c r="J238"/>
  <c r="J133"/>
  <c r="J569"/>
  <c r="BK521"/>
  <c r="BK443"/>
  <c r="BK330"/>
  <c r="BK246"/>
  <c r="BK148"/>
  <c r="J106"/>
  <c r="BK327"/>
  <c r="J264"/>
  <c r="BK196"/>
  <c r="J127"/>
  <c r="J474"/>
  <c r="J450"/>
  <c r="BK418"/>
  <c r="J350"/>
  <c r="BK271"/>
  <c r="BK173"/>
  <c r="BK119"/>
  <c r="BK536"/>
  <c r="J517"/>
  <c r="BK462"/>
  <c r="J414"/>
  <c r="BK380"/>
  <c r="BK277"/>
  <c r="J207"/>
  <c r="J164"/>
  <c r="BK565"/>
  <c r="J471"/>
  <c r="BK383"/>
  <c r="BK343"/>
  <c r="BK261"/>
  <c r="BK170"/>
  <c r="J567"/>
  <c r="J549"/>
  <c r="BK422"/>
  <c r="BK106"/>
  <c r="BK468"/>
  <c r="BK179"/>
  <c r="J543"/>
  <c r="J420"/>
  <c r="J324"/>
  <c r="BK299"/>
  <c r="BK158"/>
  <c r="J573"/>
  <c r="J530"/>
  <c r="BK491"/>
  <c r="J398"/>
  <c r="BK370"/>
  <c r="BK283"/>
  <c r="J181"/>
  <c r="BK139"/>
  <c r="J370"/>
  <c r="J311"/>
  <c r="J190"/>
  <c r="BK108"/>
  <c l="1" r="T138"/>
  <c r="T154"/>
  <c r="P222"/>
  <c r="BK270"/>
  <c r="J270"/>
  <c r="J68"/>
  <c r="BK479"/>
  <c r="J479"/>
  <c r="J77"/>
  <c r="R504"/>
  <c r="BK539"/>
  <c r="J539"/>
  <c r="J80"/>
  <c r="P183"/>
  <c r="P270"/>
  <c r="BK339"/>
  <c r="J339"/>
  <c r="J70"/>
  <c r="T434"/>
  <c r="BK504"/>
  <c r="J504"/>
  <c r="J78"/>
  <c r="P539"/>
  <c r="T183"/>
  <c r="R270"/>
  <c r="R349"/>
  <c r="T373"/>
  <c r="BK455"/>
  <c r="J455"/>
  <c r="J76"/>
  <c r="R479"/>
  <c r="R539"/>
  <c r="P154"/>
  <c r="T270"/>
  <c r="P339"/>
  <c r="T355"/>
  <c r="P455"/>
  <c r="T504"/>
  <c r="BK552"/>
  <c r="J552"/>
  <c r="J81"/>
  <c r="R183"/>
  <c r="BK295"/>
  <c r="J295"/>
  <c r="J69"/>
  <c r="BK349"/>
  <c r="J349"/>
  <c r="J71"/>
  <c r="T394"/>
  <c r="T479"/>
  <c r="T526"/>
  <c r="T539"/>
  <c r="P138"/>
  <c r="P137"/>
  <c r="BK183"/>
  <c r="J183"/>
  <c r="J63"/>
  <c r="T222"/>
  <c r="P245"/>
  <c r="P295"/>
  <c r="R339"/>
  <c r="T349"/>
  <c r="P355"/>
  <c r="R373"/>
  <c r="P394"/>
  <c r="R434"/>
  <c r="R455"/>
  <c r="P479"/>
  <c r="BK526"/>
  <c r="J526"/>
  <c r="J79"/>
  <c r="R526"/>
  <c r="P552"/>
  <c r="R138"/>
  <c r="R154"/>
  <c r="R222"/>
  <c r="T245"/>
  <c r="R295"/>
  <c r="T339"/>
  <c r="BK355"/>
  <c r="J355"/>
  <c r="J72"/>
  <c r="BK373"/>
  <c r="J373"/>
  <c r="J73"/>
  <c r="BK394"/>
  <c r="J394"/>
  <c r="J74"/>
  <c r="BK434"/>
  <c r="J434"/>
  <c r="J75"/>
  <c r="P434"/>
  <c r="P504"/>
  <c r="R552"/>
  <c r="BK138"/>
  <c r="J138"/>
  <c r="J61"/>
  <c r="BK154"/>
  <c r="J154"/>
  <c r="J62"/>
  <c r="BK222"/>
  <c r="J222"/>
  <c r="J64"/>
  <c r="BK245"/>
  <c r="J245"/>
  <c r="J67"/>
  <c r="R245"/>
  <c r="T295"/>
  <c r="P349"/>
  <c r="R355"/>
  <c r="P373"/>
  <c r="R394"/>
  <c r="T455"/>
  <c r="P526"/>
  <c r="T552"/>
  <c r="BK240"/>
  <c r="J240"/>
  <c r="J65"/>
  <c r="J54"/>
  <c r="J95"/>
  <c r="BE123"/>
  <c r="BE158"/>
  <c r="BE161"/>
  <c r="BE216"/>
  <c r="BE229"/>
  <c r="BE252"/>
  <c r="BE280"/>
  <c r="BE286"/>
  <c r="BE299"/>
  <c r="BE302"/>
  <c r="BE324"/>
  <c r="BE395"/>
  <c r="BE412"/>
  <c r="J98"/>
  <c r="BE142"/>
  <c r="BE151"/>
  <c r="BE164"/>
  <c r="BE184"/>
  <c r="BE190"/>
  <c r="BE199"/>
  <c r="BE202"/>
  <c r="BE205"/>
  <c r="BE207"/>
  <c r="BE238"/>
  <c r="BE296"/>
  <c r="BE317"/>
  <c r="BE340"/>
  <c r="BE346"/>
  <c r="BE350"/>
  <c r="BE374"/>
  <c r="BE401"/>
  <c r="BE430"/>
  <c r="BE452"/>
  <c r="BE456"/>
  <c r="BE480"/>
  <c r="BE499"/>
  <c r="BE508"/>
  <c r="BE519"/>
  <c r="BE523"/>
  <c r="BE567"/>
  <c r="BE102"/>
  <c r="BE108"/>
  <c r="BE119"/>
  <c r="BE135"/>
  <c r="BE145"/>
  <c r="BE155"/>
  <c r="BE176"/>
  <c r="BE181"/>
  <c r="BE193"/>
  <c r="BE235"/>
  <c r="BE261"/>
  <c r="BE264"/>
  <c r="BE267"/>
  <c r="BE271"/>
  <c r="BE292"/>
  <c r="BE388"/>
  <c r="BE485"/>
  <c r="BE546"/>
  <c r="BE565"/>
  <c r="BE573"/>
  <c r="BE131"/>
  <c r="BE173"/>
  <c r="BE196"/>
  <c r="BE210"/>
  <c r="BE283"/>
  <c r="BE305"/>
  <c r="BE311"/>
  <c r="BE333"/>
  <c r="BE362"/>
  <c r="BE377"/>
  <c r="BE383"/>
  <c r="BE391"/>
  <c r="BE404"/>
  <c r="BE410"/>
  <c r="BE414"/>
  <c r="BE435"/>
  <c r="BE440"/>
  <c r="BE450"/>
  <c r="BE557"/>
  <c r="F55"/>
  <c r="BE110"/>
  <c r="BE179"/>
  <c r="BE213"/>
  <c r="BE223"/>
  <c r="BE289"/>
  <c r="BE428"/>
  <c r="BE448"/>
  <c r="BE465"/>
  <c r="BE514"/>
  <c r="BE540"/>
  <c r="BE543"/>
  <c r="BE553"/>
  <c r="E48"/>
  <c r="BE115"/>
  <c r="BE117"/>
  <c r="BE133"/>
  <c r="BE139"/>
  <c r="BE167"/>
  <c r="BE219"/>
  <c r="BE249"/>
  <c r="BE255"/>
  <c r="BE314"/>
  <c r="BE327"/>
  <c r="BE380"/>
  <c r="BE385"/>
  <c r="BE407"/>
  <c r="BE418"/>
  <c r="BE462"/>
  <c r="BE488"/>
  <c r="BE549"/>
  <c r="BE569"/>
  <c r="BE571"/>
  <c r="BE121"/>
  <c r="BE187"/>
  <c r="BE232"/>
  <c r="BE241"/>
  <c r="BE274"/>
  <c r="BE308"/>
  <c r="BE330"/>
  <c r="BE336"/>
  <c r="BE353"/>
  <c r="BE359"/>
  <c r="BE364"/>
  <c r="BE367"/>
  <c r="BE398"/>
  <c r="BE420"/>
  <c r="BE424"/>
  <c r="BE426"/>
  <c r="BE432"/>
  <c r="BE443"/>
  <c r="BE471"/>
  <c r="BE477"/>
  <c r="BE491"/>
  <c r="BE505"/>
  <c r="BE511"/>
  <c r="BE517"/>
  <c r="BE521"/>
  <c r="BE527"/>
  <c r="BE530"/>
  <c r="BE533"/>
  <c r="BE536"/>
  <c r="BE555"/>
  <c r="BE559"/>
  <c r="BE561"/>
  <c r="BE563"/>
  <c r="BE104"/>
  <c r="BE106"/>
  <c r="BE112"/>
  <c r="BE125"/>
  <c r="BE127"/>
  <c r="BE129"/>
  <c r="BE148"/>
  <c r="BE170"/>
  <c r="BE226"/>
  <c r="BE246"/>
  <c r="BE258"/>
  <c r="BE277"/>
  <c r="BE320"/>
  <c r="BE322"/>
  <c r="BE343"/>
  <c r="BE356"/>
  <c r="BE370"/>
  <c r="BE416"/>
  <c r="BE422"/>
  <c r="BE438"/>
  <c r="BE445"/>
  <c r="BE459"/>
  <c r="BE468"/>
  <c r="BE474"/>
  <c r="BE483"/>
  <c r="BE493"/>
  <c r="BE496"/>
  <c r="BE501"/>
  <c r="F36"/>
  <c i="1" r="BC55"/>
  <c r="BC54"/>
  <c r="AY54"/>
  <c i="2" r="J34"/>
  <c i="1" r="AW55"/>
  <c i="2" r="F34"/>
  <c i="1" r="BA55"/>
  <c r="BA54"/>
  <c r="AW54"/>
  <c r="AK30"/>
  <c i="2" r="F37"/>
  <c i="1" r="BD55"/>
  <c r="BD54"/>
  <c r="W33"/>
  <c i="2" r="F35"/>
  <c i="1" r="BB55"/>
  <c r="BB54"/>
  <c r="W31"/>
  <c i="2" l="1" r="R244"/>
  <c r="T244"/>
  <c r="T137"/>
  <c r="T101"/>
  <c r="R137"/>
  <c r="R101"/>
  <c r="P244"/>
  <c r="P101"/>
  <c i="1" r="AU55"/>
  <c i="2" r="BK137"/>
  <c r="J137"/>
  <c r="J60"/>
  <c r="BK244"/>
  <c r="J244"/>
  <c r="J66"/>
  <c i="1" r="W30"/>
  <c r="W32"/>
  <c i="2" r="J33"/>
  <c i="1" r="AV55"/>
  <c r="AT55"/>
  <c r="AX54"/>
  <c i="2" r="F33"/>
  <c i="1" r="AZ55"/>
  <c r="AZ54"/>
  <c r="W29"/>
  <c r="AU54"/>
  <c i="2" l="1" r="BK101"/>
  <c r="J101"/>
  <c r="J59"/>
  <c i="1" r="AV54"/>
  <c r="AK29"/>
  <c i="2" l="1" r="J30"/>
  <c i="1" r="AG55"/>
  <c r="AG54"/>
  <c r="AK26"/>
  <c r="AK35"/>
  <c r="AT54"/>
  <c i="2" l="1" r="J39"/>
  <c i="1" r="AN54"/>
  <c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<sst xmlns="http://schemas.openxmlformats.org/spreadsheetml/2006/main">
  <si>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</si>
  <si>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</si>
  <si>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</si>
  <si>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</si>
  <si>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</si>
  <si>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{e88cdfb4-acda-47f0-a6e8-fd41572662c3}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</si>
  <si>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</si>
  <si>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</si>
  <si>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</si>
  <si>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</si>
  <si>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</si>
  <si>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0,001</t>
  </si>
  <si>
    <t>Kód:</t>
  </si>
  <si>
    <t>65024043</t>
  </si>
  <si>
    <t>Zakázka:</t>
  </si>
  <si>
    <t>Obvod OŘ SPS Ústí nad Labem - opravy a údržba objektů 2024-2026 (ČÁST 1 - Karlovy Vary)</t>
  </si>
  <si>
    <t>KSO:</t>
  </si>
  <si>
    <t/>
  </si>
  <si>
    <t>CC-CZ:</t>
  </si>
  <si>
    <t>Místo:</t>
  </si>
  <si>
    <t>obvod SPS provozního oddělení Karlovy Vary</t>
  </si>
  <si>
    <t>Datum:</t>
  </si>
  <si>
    <t>6. 8. 2024</t>
  </si>
  <si>
    <t>Zadavatel:</t>
  </si>
  <si>
    <t>IČ:</t>
  </si>
  <si>
    <t>70994234</t>
  </si>
  <si>
    <t>Správa železnic, státní organizace</t>
  </si>
  <si>
    <t>DIČ:</t>
  </si>
  <si>
    <t>CZ70994234</t>
  </si>
  <si>
    <t>Zhotovitel:</t>
  </si>
  <si>
    <t xml:space="preserve"> 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</si>
  <si>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</si>
  <si>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</si>
  <si>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</si>
  <si>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</si>
  <si>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</si>
  <si>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</si>
  <si>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</si>
  <si>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</si>
  <si>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</si>
  <si>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</si>
  <si>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</si>
  <si>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</si>
  <si>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</si>
  <si>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</si>
  <si>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</si>
  <si>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</si>
  <si>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</si>
  <si>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</si>
  <si>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</si>
  <si>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</si>
  <si>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</si>
  <si>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</si>
  <si>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</si>
  <si>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</si>
  <si>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</si>
  <si>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</si>
  <si>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</si>
  <si>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</si>
  <si>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</si>
  <si>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</si>
  <si>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</si>
  <si>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</si>
  <si>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</si>
  <si>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</si>
  <si>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</si>
  <si>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</si>
  <si>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</si>
  <si>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</si>
  <si>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</si>
  <si>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</si>
  <si>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</si>
  <si>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</si>
  <si>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</si>
  <si>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</si>
  <si>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</si>
  <si>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Předpokládaný objem dílčích smluv</t>
  </si>
  <si>
    <t>STA</t>
  </si>
  <si>
    <t>1</t>
  </si>
  <si>
    <t>{22bfc0f1-84f8-46f0-929b-5aa379c3ce7c}</t>
  </si>
  <si>
    <t>2</t>
  </si>
  <si>
    <t>KRYCÍ LIST SOUPISU PRACÍ</t>
  </si>
  <si>
    <t>Objekt:</t>
  </si>
  <si>
    <t>01 - Předpokládaný objem dílčích smluv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</si>
  <si>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</si>
  <si>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</si>
  <si>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</si>
  <si>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</si>
  <si>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</si>
  <si>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</si>
  <si>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</si>
  <si>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</si>
  <si>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</si>
  <si>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</si>
  <si>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</si>
  <si>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</si>
  <si>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</si>
  <si>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</si>
  <si>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735 - Ústřední vytápění - otopná tělesa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</si>
  <si>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</si>
  <si>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</si>
  <si>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</si>
  <si>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765 - Krytina skládaná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</si>
  <si>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</si>
  <si>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</si>
  <si>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</si>
  <si>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</si>
  <si>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</si>
  <si>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</si>
  <si>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</si>
  <si>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</si>
  <si>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</si>
  <si>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</si>
  <si>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</si>
  <si>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</si>
  <si>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</si>
  <si>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</si>
  <si>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</si>
  <si>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</si>
  <si>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</si>
  <si>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</si>
  <si>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</si>
  <si>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</si>
  <si>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</si>
  <si>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5903010010</t>
  </si>
  <si>
    <t>Uložení posypového materiálu na místo potřeby. Poznámka: 1. V ceně jsou započteny náklady na naložení posypu na dopravní prostředek, manipulaci a uložení na místo podle požadavku objednatele. 2. V ceně nejsou obsaženy náklady na dodávku materiálu a doprav</t>
  </si>
  <si>
    <t>m3</t>
  </si>
  <si>
    <t>4</t>
  </si>
  <si>
    <t>ROZPOCET</t>
  </si>
  <si>
    <t>-59020586</t>
  </si>
  <si>
    <t>PP</t>
  </si>
  <si>
    <t>Uložení posypového materiálu na místo potřeby. Poznámka: 1. V ceně jsou započteny náklady na naložení posypu na dopravní prostředek, manipulaci a uložení na místo podle požadavku objednatele. 2. V ceně nejsou obsaženy náklady na dodávku materiálu a dopravu.</t>
  </si>
  <si>
    <t>5903020010</t>
  </si>
  <si>
    <t>Odstranění sněhu a ledu z nástupišť a komunikací ručně. Poznámka: 1. V cenách jsou započteny náklady na práce v zimních podmínkách, manipulaci, naložení sněhu na dopravní prostředek a uložení na úložišti.</t>
  </si>
  <si>
    <t>hod</t>
  </si>
  <si>
    <t>1252777380</t>
  </si>
  <si>
    <t>3</t>
  </si>
  <si>
    <t>5904005010</t>
  </si>
  <si>
    <t>Vysečení travního porostu ručně sklon terénu do 1:2. Poznámka: 1. V cenách jsou započteny náklady na provedení s ponecháním pokosu na místě, a/nebo mulčování u likvidace strojně. 2. V cenách nejsou obsaženy náklady na odklizení a likvidaci pokosu.</t>
  </si>
  <si>
    <t>m2</t>
  </si>
  <si>
    <t>1988966299</t>
  </si>
  <si>
    <t>5904020010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</si>
  <si>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</t>
  </si>
  <si>
    <t>362887640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</si>
  <si>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</si>
  <si>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5</t>
  </si>
  <si>
    <t>5904030010</t>
  </si>
  <si>
    <t>Likvidace porostu odhrnutí včetně kořenů. Poznámka: 1. V cenách jsou započteny náklady na naložení na dopravní prostředek a uložení na skládku. 2. V cenách nejsou obsaženy náklady na dopravu a skládkovné.</t>
  </si>
  <si>
    <t>-1602616954</t>
  </si>
  <si>
    <t>6</t>
  </si>
  <si>
    <t>5904035020</t>
  </si>
  <si>
    <t>Kácení stromů se sklonem terénu do 1:2 obvodem kmene přes 63 do 80 cm. Poznámka: 1. V cenách jsou započteny náklady na kácení, odvětvení a rozřezání kmene na metry, snesení a likvidaci odpadu spálením, štěpkováním nebo jeho naložení na dopravní prostředek</t>
  </si>
  <si>
    <t>kus</t>
  </si>
  <si>
    <t>1130786111</t>
  </si>
  <si>
    <t>Kácení stromů se sklonem terénu do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</si>
  <si>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</t>
  </si>
  <si>
    <t>Poznámka k položce:_x000d_
Strom=kus průměr 21-25 cm</t>
  </si>
  <si>
    <t>7</t>
  </si>
  <si>
    <t>5905015020</t>
  </si>
  <si>
    <t>Oprava stezky ručně s odstraněním drnu a nánosu přes 10 cm do 20 cm. Poznámka: 1. V cenách jsou započteny náklady na ruční odstranění drnu a nánosu a rozprostření výzisku na terén nebo naložení na dopravní prostředek a urovnání povrchu stezky. 2. V cenách</t>
  </si>
  <si>
    <t>-1397836392</t>
  </si>
  <si>
    <t>Oprava stezky ručně s odstraněním drnu a nánosu přes 10 cm do 20 cm. Poznámka: 1. V cenách jsou započteny náklady na ruční odstranění drnu a nánosu a rozprostření výzisku na terén nebo naložení na dopravní prostředek a urovnání povrchu stezky. 2. V cenách nejsou obsaženy náklady na doplnění a úpravu štěrkodrtě.</t>
  </si>
  <si>
    <t>8</t>
  </si>
  <si>
    <t>5905023010</t>
  </si>
  <si>
    <t>Úprava povrchu stezky rozprostřením štěrkodrtě do 3 cm. Poznámka: 1. V cenách jsou započteny náklady na rozprostření a urovnání kameniva včetně zhutnění povrchu stezky. Platí pro nový i stávající stav. 2. V cenách nejsou obsaženy náklady na dodávku drtě.</t>
  </si>
  <si>
    <t>-379657052</t>
  </si>
  <si>
    <t>9</t>
  </si>
  <si>
    <t>5913235010</t>
  </si>
  <si>
    <t>Dělení AB komunikace řezáním hloubky do 10 cm. Poznámka: 1. V cenách jsou započteny náklady na provedení úkolu.</t>
  </si>
  <si>
    <t>m</t>
  </si>
  <si>
    <t>-765569537</t>
  </si>
  <si>
    <t>10</t>
  </si>
  <si>
    <t>5913240020</t>
  </si>
  <si>
    <t>Odstranění AB komunikace odtěžením nebo frézováním hloubky do 20 cm. Poznámka: 1. V cenách jsou započteny náklady na odtěžení nebo frézování a naložení výzisku na dopravní prostředek.</t>
  </si>
  <si>
    <t>1373069582</t>
  </si>
  <si>
    <t>11</t>
  </si>
  <si>
    <t>5913245110</t>
  </si>
  <si>
    <t>Oprava komunikace vyplněním nerovností hloubky do 3 cm. Poznámka: 1. V cenách jsou započteny náklady očištění místa od nečistot, vyplnění trhlin zalitím, nerovností nebo výtluku vyplněním a zhutnění výplně. 2. V cenách nejsou obsaženy náklady na dodávku m</t>
  </si>
  <si>
    <t>-1161088426</t>
  </si>
  <si>
    <t>Oprava komunikace vyplněním nerovností hloubky do 3 cm. Poznámka: 1. V cenách jsou započteny náklady očištění místa od nečistot, vyplnění trhlin zalitím, nerovností nebo výtluku vyplněním a zhutnění výplně. 2. V cenách nejsou obsaženy náklady na dodávku materiálu.</t>
  </si>
  <si>
    <t>5913245210</t>
  </si>
  <si>
    <t>Oprava komunikace vyplněním výtluků hloubky do 5 cm. Poznámka: 1. V cenách jsou započteny náklady očištění místa od nečistot, vyplnění trhlin zalitím, nerovností nebo výtluku vyplněním a zhutnění výplně. 2. V cenách nejsou obsaženy náklady na dodávku mate</t>
  </si>
  <si>
    <t>361959411</t>
  </si>
  <si>
    <t>Oprava komunikace vyplněním výtluků hloubky do 5 cm. Poznámka: 1. V cenách jsou započteny náklady očištění místa od nečistot, vyplnění trhlin zalitím, nerovností nebo výtluku vyplněním a zhutnění výplně. 2. V cenách nejsou obsaženy náklady na dodávku materiálu.</t>
  </si>
  <si>
    <t>13</t>
  </si>
  <si>
    <t>5913275015</t>
  </si>
  <si>
    <t>Výměna dílů komunikace z dlažebních kostek uložení v podsypu. Poznámka: 1. V cenách jsou započteny náklady na výměnu dlažby nebo obrubníku a naložení výzisku na dopravní prostředek. 2. V cenách nejsou obsaženy náklady na dodávku materiálu.</t>
  </si>
  <si>
    <t>-1086346096</t>
  </si>
  <si>
    <t>14</t>
  </si>
  <si>
    <t>5913280010</t>
  </si>
  <si>
    <t>Demontáž dílů komunikace z dlažebních kostek uložení v betonu. Poznámka: 1. V cenách jsou započteny náklady na odstranění dlažby nebo obrubníku a naložení na dopravní prostředek.</t>
  </si>
  <si>
    <t>-1551435412</t>
  </si>
  <si>
    <t>15</t>
  </si>
  <si>
    <t>5915005010</t>
  </si>
  <si>
    <t>Hloubení rýh nebo jam ručně na železničním spodku třídy těžitelnosti I skupiny 1. Poznámka: 1. V cenách jsou započteny náklady na hloubení a uložení výzisku na terén nebo naložení na dopravní prostředek a uložení na úložišti.</t>
  </si>
  <si>
    <t>839166204</t>
  </si>
  <si>
    <t>16</t>
  </si>
  <si>
    <t>5917005010</t>
  </si>
  <si>
    <t>Protihluková stěna dřevěná výměna dílu. Poznámka: 1. V cenách jsou započteny náklady na výměnu, demontáž nebo montáž a na naložení výzisku na dopravní prostředek. 2. V cenách nejsou obsaženy náklady na dodávku materiálu, dopravu výzisku a skládkovné.</t>
  </si>
  <si>
    <t>293735893</t>
  </si>
  <si>
    <t>17</t>
  </si>
  <si>
    <t>5917005210</t>
  </si>
  <si>
    <t>Protihluková stěna dřevěná montáž dílu. Poznámka: 1. V cenách jsou započteny náklady na výměnu, demontáž nebo montáž a na naložení výzisku na dopravní prostředek. 2. V cenách nejsou obsaženy náklady na dodávku materiálu, dopravu výzisku a skládkovné.</t>
  </si>
  <si>
    <t>-1092722633</t>
  </si>
  <si>
    <t>HSV</t>
  </si>
  <si>
    <t>Práce a dodávky HSV</t>
  </si>
  <si>
    <t>Svislé a kompletní konstrukce</t>
  </si>
  <si>
    <t>18</t>
  </si>
  <si>
    <t>340235212</t>
  </si>
  <si>
    <t>Zazdívka otvorů v příčkách nebo stěnách pl do 0,0225 m2 cihlami plnými tl přes 100 mm</t>
  </si>
  <si>
    <t>CS ÚRS 2024 02</t>
  </si>
  <si>
    <t>Zazdívka otvorů v příčkách nebo stěnách cihlami pálenými plnými plochy do 0,0225 m2, tloušťky přes 100 mm</t>
  </si>
  <si>
    <t>Online PSC</t>
  </si>
  <si>
    <t>https://podminky.urs.cz/item/CS_URS_2024_02/340235212</t>
  </si>
  <si>
    <t>19</t>
  </si>
  <si>
    <t>340271035</t>
  </si>
  <si>
    <t>Zazdívka otvorů v příčkách nebo stěnách pl přes 1 do 4 m2 tvárnicemi pórobetonovými tl 125 mm</t>
  </si>
  <si>
    <t>Zazdívka otvorů v příčkách nebo stěnách pórobetonovými tvárnicemi plochy přes 1 m2 do 4 m2, objemová hmotnost 500 kg/m3, tloušťka příčky 125 mm</t>
  </si>
  <si>
    <t>https://podminky.urs.cz/item/CS_URS_2024_02/340271035</t>
  </si>
  <si>
    <t>20</t>
  </si>
  <si>
    <t>342272225</t>
  </si>
  <si>
    <t>Příčka z pórobetonových hladkých tvárnic na tenkovrstvou maltu tl 100 mm</t>
  </si>
  <si>
    <t>Příčky z pórobetonových tvárnic hladkých na tenké maltové lože objemová hmotnost do 500 kg/m3, tloušťka příčky 100 mm</t>
  </si>
  <si>
    <t>https://podminky.urs.cz/item/CS_URS_2024_02/342272225</t>
  </si>
  <si>
    <t>342272245</t>
  </si>
  <si>
    <t>Příčka z pórobetonových hladkých tvárnic na tenkovrstvou maltu tl 150 mm</t>
  </si>
  <si>
    <t>Příčky z pórobetonových tvárnic hladkých na tenké maltové lože objemová hmotnost do 500 kg/m3, tloušťka příčky 150 mm</t>
  </si>
  <si>
    <t>https://podminky.urs.cz/item/CS_URS_2024_02/342272245</t>
  </si>
  <si>
    <t>22</t>
  </si>
  <si>
    <t>346272216</t>
  </si>
  <si>
    <t>Přizdívka z pórobetonových tvárnic tl 50 mm</t>
  </si>
  <si>
    <t>Přizdívky z pórobetonových tvárnic objemová hmotnost do 500 kg/m3, na tenké maltové lože, tloušťka přizdívky 50 mm</t>
  </si>
  <si>
    <t>https://podminky.urs.cz/item/CS_URS_2024_02/346272216</t>
  </si>
  <si>
    <t>Úpravy povrchů, podlahy a osazování výplní</t>
  </si>
  <si>
    <t>23</t>
  </si>
  <si>
    <t>612135101</t>
  </si>
  <si>
    <t>Hrubá výplň rýh ve stěnách maltou jakékoli šířky rýhy</t>
  </si>
  <si>
    <t>Hrubá výplň rýh maltou jakékoli šířky rýhy ve stěnách</t>
  </si>
  <si>
    <t>https://podminky.urs.cz/item/CS_URS_2024_02/612135101</t>
  </si>
  <si>
    <t>24</t>
  </si>
  <si>
    <t>612142001</t>
  </si>
  <si>
    <t>Pletivo sklovláknité vnitřních stěn vtlačené do tmelu</t>
  </si>
  <si>
    <t>Pletivo vnitřních ploch v ploše nebo pruzích, na plném podkladu sklovláknité vtlačené do tmelu včetně tmelu stěn</t>
  </si>
  <si>
    <t>https://podminky.urs.cz/item/CS_URS_2024_02/612142001</t>
  </si>
  <si>
    <t>25</t>
  </si>
  <si>
    <t>612311131</t>
  </si>
  <si>
    <t>Vápenný štuk vnitřních stěn tloušťky do 3 mm</t>
  </si>
  <si>
    <t>Vápenný štuk vnitřních ploch tloušťky do 3 mm svislých konstrukcí stěn</t>
  </si>
  <si>
    <t>https://podminky.urs.cz/item/CS_URS_2024_02/612311131</t>
  </si>
  <si>
    <t>26</t>
  </si>
  <si>
    <t>612321111</t>
  </si>
  <si>
    <t>Vápenocementová omítka hrubá jednovrstvá zatřená vnitřních stěn nanášená ručně</t>
  </si>
  <si>
    <t>Omítka vápenocementová vnitřních ploch nanášená ručně jednovrstvá, tloušťky do 10 mm hrubá zatřená svislých konstrukcí stěn</t>
  </si>
  <si>
    <t>https://podminky.urs.cz/item/CS_URS_2024_02/612321111</t>
  </si>
  <si>
    <t>27</t>
  </si>
  <si>
    <t>612325211</t>
  </si>
  <si>
    <t>Vápenocementová hladká omítka malých ploch do 0,09 m2 na stěnách</t>
  </si>
  <si>
    <t>Vápenocementová omítka jednotlivých malých ploch hladká na stěnách, plochy jednotlivě do 0,09 m2</t>
  </si>
  <si>
    <t>https://podminky.urs.cz/item/CS_URS_2024_02/612325211</t>
  </si>
  <si>
    <t>28</t>
  </si>
  <si>
    <t>619995001</t>
  </si>
  <si>
    <t>Začištění omítek kolem oken, dveří, podlah nebo obkladů</t>
  </si>
  <si>
    <t>Začištění omítek (s dodáním hmot) kolem oken, dveří, podlah, obkladů apod.</t>
  </si>
  <si>
    <t>https://podminky.urs.cz/item/CS_URS_2024_02/619995001</t>
  </si>
  <si>
    <t>29</t>
  </si>
  <si>
    <t>631311112</t>
  </si>
  <si>
    <t>Mazanina tl přes 50 do 80 mm z betonu prostého bez zvýšených nároků na prostředí tř. C 8/10</t>
  </si>
  <si>
    <t>Mazanina z betonu prostého bez zvýšených nároků na prostředí tl. přes 50 do 80 mm tř. C 8/10</t>
  </si>
  <si>
    <t>https://podminky.urs.cz/item/CS_URS_2024_02/631311112</t>
  </si>
  <si>
    <t>30</t>
  </si>
  <si>
    <t>642944121</t>
  </si>
  <si>
    <t>Osazování ocelových zárubní dodatečné pl do 2,5 m2</t>
  </si>
  <si>
    <t>Osazení ocelových dveřních zárubní lisovaných nebo z úhelníků dodatečně s vybetonováním prahu, plochy do 2,5 m2</t>
  </si>
  <si>
    <t>https://podminky.urs.cz/item/CS_URS_2024_02/642944121</t>
  </si>
  <si>
    <t>31</t>
  </si>
  <si>
    <t>M</t>
  </si>
  <si>
    <t>55331130</t>
  </si>
  <si>
    <t>zárubeň ocelová pro běžné zdění hranatý profil 125 800 levá,pravá</t>
  </si>
  <si>
    <t>32</t>
  </si>
  <si>
    <t>55331126</t>
  </si>
  <si>
    <t>zárubeň ocelová pro běžné zdění hranatý profil 125 600 levá,pravá</t>
  </si>
  <si>
    <t>Ostatní konstrukce a práce, bourání</t>
  </si>
  <si>
    <t>33</t>
  </si>
  <si>
    <t>949101111</t>
  </si>
  <si>
    <t>Lešení pomocné pro objekty pozemních staveb s lešeňovou podlahou v do 1,9 m zatížení do 150 kg/m2</t>
  </si>
  <si>
    <t>Lešení pomocné pracovní pro objekty pozemních staveb pro zatížení do 150 kg/m2, o výšce lešeňové podlahy do 1,9 m</t>
  </si>
  <si>
    <t>https://podminky.urs.cz/item/CS_URS_2024_02/949101111</t>
  </si>
  <si>
    <t>34</t>
  </si>
  <si>
    <t>949111211</t>
  </si>
  <si>
    <t>Příplatek k lešení lehkému kozovému trubkovému v do 1,2 m za každý den použití</t>
  </si>
  <si>
    <t>sada</t>
  </si>
  <si>
    <t>Lešení lehké kozové trubkové o výšce lešeňové podlahy do 1,2 m příplatek k ceně za každý den použití</t>
  </si>
  <si>
    <t>https://podminky.urs.cz/item/CS_URS_2024_02/949111211</t>
  </si>
  <si>
    <t>35</t>
  </si>
  <si>
    <t>949111812</t>
  </si>
  <si>
    <t>Demontáž lešení lehkého kozového trubkového v přes 1,2 do 1,9 m</t>
  </si>
  <si>
    <t>36</t>
  </si>
  <si>
    <t>Lešení lehké kozové trubkové o výšce lešeňové podlahy přes 1,2 do 1,9 m demontáž</t>
  </si>
  <si>
    <t>https://podminky.urs.cz/item/CS_URS_2024_02/949111812</t>
  </si>
  <si>
    <t>952901111</t>
  </si>
  <si>
    <t>Vyčištění budov bytové a občanské výstavby při výšce podlaží do 4 m</t>
  </si>
  <si>
    <t>38</t>
  </si>
  <si>
    <t>Vyčištění budov nebo objektů před předáním do užívání budov bytové nebo občanské výstavby, světlé výšky podlaží do 4 m</t>
  </si>
  <si>
    <t>https://podminky.urs.cz/item/CS_URS_2024_02/952901111</t>
  </si>
  <si>
    <t>37</t>
  </si>
  <si>
    <t>962031133</t>
  </si>
  <si>
    <t>Bourání příček nebo přizdívek z cihel pálených tl přes 100 do 150 mm</t>
  </si>
  <si>
    <t>40</t>
  </si>
  <si>
    <t>Bourání příček nebo přizdívek z cihel pálených plných nebo dutých, tl. přes 100 do 150 mm</t>
  </si>
  <si>
    <t>https://podminky.urs.cz/item/CS_URS_2024_02/962031133</t>
  </si>
  <si>
    <t>968062355</t>
  </si>
  <si>
    <t>Vybourání dřevěných rámů oken dvojitých včetně křídel pl do 2 m2</t>
  </si>
  <si>
    <t>42</t>
  </si>
  <si>
    <t>Vybourání dřevěných rámů oken s křídly, dveřních zárubní, vrat, stěn, ostění nebo obkladů rámů oken s křídly dvojitých, plochy do 2 m2</t>
  </si>
  <si>
    <t>https://podminky.urs.cz/item/CS_URS_2024_02/968062355</t>
  </si>
  <si>
    <t>39</t>
  </si>
  <si>
    <t>968072455</t>
  </si>
  <si>
    <t>Vybourání kovových dveřních zárubní pl do 2 m2</t>
  </si>
  <si>
    <t>44</t>
  </si>
  <si>
    <t>Vybourání kovových rámů oken s křídly, dveřních zárubní, vrat, stěn, ostění nebo obkladů dveřních zárubní, plochy do 2 m2</t>
  </si>
  <si>
    <t>https://podminky.urs.cz/item/CS_URS_2024_02/968072455</t>
  </si>
  <si>
    <t>969011121</t>
  </si>
  <si>
    <t>Vybourání vodovodního, plynového a pod. vedení DN do 52 mm</t>
  </si>
  <si>
    <t>46</t>
  </si>
  <si>
    <t>41</t>
  </si>
  <si>
    <t>971033331</t>
  </si>
  <si>
    <t>Vybourání otvorů ve zdivu cihelném pl do 0,09 m2 na MVC nebo MV tl do 150 mm</t>
  </si>
  <si>
    <t>48</t>
  </si>
  <si>
    <t>Vybourání otvorů ve zdivu základovém nebo nadzákladovém z cihel, tvárnic, příčkovek z cihel pálených na maltu vápennou nebo vápenocementovou plochy do 0,09 m2, tl. do 150 mm</t>
  </si>
  <si>
    <t>https://podminky.urs.cz/item/CS_URS_2024_02/971033331</t>
  </si>
  <si>
    <t>971033341</t>
  </si>
  <si>
    <t>Vybourání otvorů ve zdivu cihelném pl do 0,09 m2 na MVC nebo MV tl do 300 mm</t>
  </si>
  <si>
    <t>50</t>
  </si>
  <si>
    <t>Vybourání otvorů ve zdivu základovém nebo nadzákladovém z cihel, tvárnic, příčkovek z cihel pálených na maltu vápennou nebo vápenocementovou plochy do 0,09 m2, tl. do 300 mm</t>
  </si>
  <si>
    <t>https://podminky.urs.cz/item/CS_URS_2024_02/971033341</t>
  </si>
  <si>
    <t>43</t>
  </si>
  <si>
    <t>971033631</t>
  </si>
  <si>
    <t>Vybourání otvorů ve zdivu cihelném pl do 4 m2 na MVC nebo MV tl do 150 mm</t>
  </si>
  <si>
    <t>52</t>
  </si>
  <si>
    <t>Vybourání otvorů ve zdivu základovém nebo nadzákladovém z cihel, tvárnic, příčkovek z cihel pálených na maltu vápennou nebo vápenocementovou plochy do 4 m2, tl. do 150 mm</t>
  </si>
  <si>
    <t>https://podminky.urs.cz/item/CS_URS_2024_02/971033631</t>
  </si>
  <si>
    <t>972054241</t>
  </si>
  <si>
    <t>Vybourání otvorů v ŽB stropech nebo klenbách pl do 0,09 m2 tl do 150 mm</t>
  </si>
  <si>
    <t>54</t>
  </si>
  <si>
    <t>Vybourání otvorů ve stropech nebo klenbách železobetonových bez odstranění podlahy a násypu, plochy do 0,09 m2, tl. do 150 mm</t>
  </si>
  <si>
    <t>https://podminky.urs.cz/item/CS_URS_2024_02/972054241</t>
  </si>
  <si>
    <t>45</t>
  </si>
  <si>
    <t>974031144</t>
  </si>
  <si>
    <t>Vysekání rýh ve zdivu cihelném hl do 70 mm š do 150 mm</t>
  </si>
  <si>
    <t>56</t>
  </si>
  <si>
    <t>Vysekání rýh ve zdivu cihelném na maltu vápennou nebo vápenocementovou do hl. 70 mm a šířky do 150 mm</t>
  </si>
  <si>
    <t>https://podminky.urs.cz/item/CS_URS_2024_02/974031144</t>
  </si>
  <si>
    <t>997</t>
  </si>
  <si>
    <t>Přesun sutě</t>
  </si>
  <si>
    <t>997006004</t>
  </si>
  <si>
    <t>Pytlování nebezpečného odpadu ze střešních šablon s obsahem azbestu</t>
  </si>
  <si>
    <t>t</t>
  </si>
  <si>
    <t>1163612608</t>
  </si>
  <si>
    <t>Úprava stavebního odpadu pytlování nebezpečného odpadu s obsahem azbestu ze šablon</t>
  </si>
  <si>
    <t>https://podminky.urs.cz/item/CS_URS_2024_02/997006004</t>
  </si>
  <si>
    <t>47</t>
  </si>
  <si>
    <t>997013211</t>
  </si>
  <si>
    <t>Vnitrostaveništní doprava suti a vybouraných hmot pro budovy v do 6 m ručně</t>
  </si>
  <si>
    <t>58</t>
  </si>
  <si>
    <t>Vnitrostaveništní doprava suti a vybouraných hmot vodorovně do 50 m s naložením ručně pro budovy a haly výšky do 6 m</t>
  </si>
  <si>
    <t>https://podminky.urs.cz/item/CS_URS_2024_02/997013211</t>
  </si>
  <si>
    <t>997013821</t>
  </si>
  <si>
    <t>Poplatek za uložení na skládce (skládkovné) stavebního odpadu s obsahem azbestu kód odpadu 17 06 05</t>
  </si>
  <si>
    <t>1927616198</t>
  </si>
  <si>
    <t>Poplatek za uložení stavebního odpadu na skládce (skládkovné) ze stavebních materiálů obsahujících azbest zatříděných do Katalogu odpadů pod kódem 17 06 05</t>
  </si>
  <si>
    <t>https://podminky.urs.cz/item/CS_URS_2024_02/997013821</t>
  </si>
  <si>
    <t>49</t>
  </si>
  <si>
    <t>997013511</t>
  </si>
  <si>
    <t>Odvoz suti a vybouraných hmot z meziskládky na skládku do 1 km s naložením a se složením</t>
  </si>
  <si>
    <t>60</t>
  </si>
  <si>
    <t>Odvoz suti a vybouraných hmot z meziskládky na skládku s naložením a se složením, na vzdálenost do 1 km</t>
  </si>
  <si>
    <t>https://podminky.urs.cz/item/CS_URS_2024_02/997013511</t>
  </si>
  <si>
    <t>997013509</t>
  </si>
  <si>
    <t>Příplatek k odvozu suti a vybouraných hmot na skládku ZKD 1 km přes 1 km</t>
  </si>
  <si>
    <t>62</t>
  </si>
  <si>
    <t>Odvoz suti a vybouraných hmot na skládku nebo meziskládku se složením, na vzdálenost Příplatek k ceně za každý další započatý 1 km přes 1 km</t>
  </si>
  <si>
    <t>https://podminky.urs.cz/item/CS_URS_2024_02/997013509</t>
  </si>
  <si>
    <t>51</t>
  </si>
  <si>
    <t>997013831</t>
  </si>
  <si>
    <t>Poplatek za uložení stavebního odpadu na skládce (skládkovné) směsného stavebního a demoličního zatříděného do Katalogu odpadů pod kódem 170 904</t>
  </si>
  <si>
    <t>64</t>
  </si>
  <si>
    <t>998</t>
  </si>
  <si>
    <t>Přesun hmot</t>
  </si>
  <si>
    <t>998011001</t>
  </si>
  <si>
    <t>Přesun hmot pro budovy zděné v do 6 m</t>
  </si>
  <si>
    <t>66</t>
  </si>
  <si>
    <t>Přesun hmot pro budovy občanské výstavby, bydlení, výrobu a služby s nosnou svislou konstrukcí zděnou z cihel, tvárnic nebo kamene vodorovná dopravní vzdálenost do 100 m základní pro budovy výšky do 6 m</t>
  </si>
  <si>
    <t>https://podminky.urs.cz/item/CS_URS_2024_02/998011001</t>
  </si>
  <si>
    <t>PSV</t>
  </si>
  <si>
    <t>Práce a dodávky PSV</t>
  </si>
  <si>
    <t>721</t>
  </si>
  <si>
    <t>Zdravotechnika - vnitřní kanalizace</t>
  </si>
  <si>
    <t>53</t>
  </si>
  <si>
    <t>721140802</t>
  </si>
  <si>
    <t>Demontáž potrubí litinové DN do 100</t>
  </si>
  <si>
    <t>68</t>
  </si>
  <si>
    <t>Demontáž potrubí z litinových trub odpadních nebo dešťových do DN 100</t>
  </si>
  <si>
    <t>https://podminky.urs.cz/item/CS_URS_2024_02/721140802</t>
  </si>
  <si>
    <t>721210812</t>
  </si>
  <si>
    <t>Demontáž vpustí podlahových z kyselinovzdorné kameniny DN 70</t>
  </si>
  <si>
    <t>70</t>
  </si>
  <si>
    <t>Demontáž kanalizačního příslušenství vpustí podlahových z kyselinovzdorné kameniny DN 70</t>
  </si>
  <si>
    <t>https://podminky.urs.cz/item/CS_URS_2024_02/721210812</t>
  </si>
  <si>
    <t>55</t>
  </si>
  <si>
    <t>721174025</t>
  </si>
  <si>
    <t>Potrubí kanalizační z PP odpadní DN 110</t>
  </si>
  <si>
    <t>72</t>
  </si>
  <si>
    <t>Potrubí z trub polypropylenových odpadní (svislé) DN 110</t>
  </si>
  <si>
    <t>https://podminky.urs.cz/item/CS_URS_2024_02/721174025</t>
  </si>
  <si>
    <t>721174045</t>
  </si>
  <si>
    <t>Potrubí kanalizační z PP připojovací DN 110</t>
  </si>
  <si>
    <t>74</t>
  </si>
  <si>
    <t>Potrubí z trub polypropylenových připojovací DN 110</t>
  </si>
  <si>
    <t>https://podminky.urs.cz/item/CS_URS_2024_02/721174045</t>
  </si>
  <si>
    <t>57</t>
  </si>
  <si>
    <t>721174043</t>
  </si>
  <si>
    <t>Potrubí kanalizační z PP připojovací DN 50</t>
  </si>
  <si>
    <t>76</t>
  </si>
  <si>
    <t>Potrubí z trub polypropylenových připojovací DN 50</t>
  </si>
  <si>
    <t>https://podminky.urs.cz/item/CS_URS_2024_02/721174043</t>
  </si>
  <si>
    <t>721211401</t>
  </si>
  <si>
    <t>Vpusť podlahová s vodorovným odtokem DN 40/50 mřížka nerez 115x115</t>
  </si>
  <si>
    <t>78</t>
  </si>
  <si>
    <t>Podlahové vpusti s vodorovným odtokem DN 40/50 mřížka nerez 115x115</t>
  </si>
  <si>
    <t>https://podminky.urs.cz/item/CS_URS_2024_02/721211401</t>
  </si>
  <si>
    <t>59</t>
  </si>
  <si>
    <t>721290111</t>
  </si>
  <si>
    <t>Zkouška těsnosti potrubí kanalizace vodou DN do 125</t>
  </si>
  <si>
    <t>80</t>
  </si>
  <si>
    <t>Zkouška těsnosti kanalizace v objektech vodou do DN 125</t>
  </si>
  <si>
    <t>https://podminky.urs.cz/item/CS_URS_2024_02/721290111</t>
  </si>
  <si>
    <t>998721101</t>
  </si>
  <si>
    <t>Přesun hmot tonážní pro vnitřní kanalizaci v objektech v do 6 m</t>
  </si>
  <si>
    <t>82</t>
  </si>
  <si>
    <t>Přesun hmot pro vnitřní kanalizaci stanovený z hmotnosti přesunovaného materiálu vodorovná dopravní vzdálenost do 50 m základní v objektech výšky do 6 m</t>
  </si>
  <si>
    <t>https://podminky.urs.cz/item/CS_URS_2024_02/998721101</t>
  </si>
  <si>
    <t>722</t>
  </si>
  <si>
    <t>Zdravotechnika - vnitřní vodovod</t>
  </si>
  <si>
    <t>61</t>
  </si>
  <si>
    <t>722174002</t>
  </si>
  <si>
    <t>Potrubí vodovodní plastové PPR svar polyfúze PN 16 D 20x2,8 mm</t>
  </si>
  <si>
    <t>84</t>
  </si>
  <si>
    <t>Potrubí z plastových trubek z polypropylenu PPR svařovaných polyfúzně PN 16 (SDR 7,4) D 20 x 2,8</t>
  </si>
  <si>
    <t>https://podminky.urs.cz/item/CS_URS_2024_02/722174002</t>
  </si>
  <si>
    <t>722181221</t>
  </si>
  <si>
    <t>Ochrana vodovodního potrubí přilepenými termoizolačními trubicemi z PE tl přes 6 do 9 mm DN do 22 mm</t>
  </si>
  <si>
    <t>86</t>
  </si>
  <si>
    <t>Ochrana potrubí termoizolačními trubicemi z pěnového polyetylenu PE přilepenými v příčných a podélných spojích, tloušťky izolace přes 6 do 9 mm, vnitřního průměru izolace DN do 22 mm</t>
  </si>
  <si>
    <t>https://podminky.urs.cz/item/CS_URS_2024_02/722181221</t>
  </si>
  <si>
    <t>63</t>
  </si>
  <si>
    <t>722220111</t>
  </si>
  <si>
    <t>Nástěnka pro výtokový ventil G 1/2" s jedním závitem</t>
  </si>
  <si>
    <t>88</t>
  </si>
  <si>
    <t>Armatury s jedním závitem nástěnky pro výtokový ventil G 1/2"</t>
  </si>
  <si>
    <t>https://podminky.urs.cz/item/CS_URS_2024_02/722220111</t>
  </si>
  <si>
    <t>722232171</t>
  </si>
  <si>
    <t>Kohout kulový rohový G 1/2" PN 42 do 185°C plnoprůtokový s vnějším a vnitřním závitem</t>
  </si>
  <si>
    <t>90</t>
  </si>
  <si>
    <t>Armatury se dvěma závity kulové kohouty PN 42 do 185 °C rohové plnoprůtokové vnější a vnitřní závit G 1/2"</t>
  </si>
  <si>
    <t>https://podminky.urs.cz/item/CS_URS_2024_02/722232171</t>
  </si>
  <si>
    <t>65</t>
  </si>
  <si>
    <t>722240122</t>
  </si>
  <si>
    <t>Kohout kulový plastový PPR DN 20</t>
  </si>
  <si>
    <t>92</t>
  </si>
  <si>
    <t>Armatury z plastických hmot kohouty (PPR) kulové DN 20</t>
  </si>
  <si>
    <t>https://podminky.urs.cz/item/CS_URS_2024_02/722240122</t>
  </si>
  <si>
    <t>722290226</t>
  </si>
  <si>
    <t>Zkouška těsnosti vodovodního potrubí závitového DN do 50</t>
  </si>
  <si>
    <t>94</t>
  </si>
  <si>
    <t>Zkoušky, proplach a desinfekce vodovodního potrubí zkoušky těsnosti vodovodního potrubí závitového do DN 50</t>
  </si>
  <si>
    <t>https://podminky.urs.cz/item/CS_URS_2024_02/722290226</t>
  </si>
  <si>
    <t>67</t>
  </si>
  <si>
    <t>722290234</t>
  </si>
  <si>
    <t>Proplach a dezinfekce vodovodního potrubí DN do 80</t>
  </si>
  <si>
    <t>96</t>
  </si>
  <si>
    <t>Zkoušky, proplach a desinfekce vodovodního potrubí proplach a desinfekce vodovodního potrubí do DN 80</t>
  </si>
  <si>
    <t>https://podminky.urs.cz/item/CS_URS_2024_02/722290234</t>
  </si>
  <si>
    <t>998722101</t>
  </si>
  <si>
    <t>Přesun hmot tonážní pro vnitřní vodovod v objektech v do 6 m</t>
  </si>
  <si>
    <t>98</t>
  </si>
  <si>
    <t>Přesun hmot pro vnitřní vodovod stanovený z hmotnosti přesunovaného materiálu vodorovná dopravní vzdálenost do 50 m základní v objektech výšky do 6 m</t>
  </si>
  <si>
    <t>https://podminky.urs.cz/item/CS_URS_2024_02/998722101</t>
  </si>
  <si>
    <t>725</t>
  </si>
  <si>
    <t>Zdravotechnika - zařizovací předměty</t>
  </si>
  <si>
    <t>69</t>
  </si>
  <si>
    <t>725110811</t>
  </si>
  <si>
    <t>Demontáž klozetů splachovacích s nádrží</t>
  </si>
  <si>
    <t>soubor</t>
  </si>
  <si>
    <t>100</t>
  </si>
  <si>
    <t>Demontáž klozetů splachovacíchch s nádrží nebo tlakovým splachovačem</t>
  </si>
  <si>
    <t>https://podminky.urs.cz/item/CS_URS_2024_02/725110811</t>
  </si>
  <si>
    <t>725112171</t>
  </si>
  <si>
    <t>Kombi klozet s hlubokým splachováním odpad vodorovný</t>
  </si>
  <si>
    <t>102</t>
  </si>
  <si>
    <t>Zařízení záchodů kombi klozety s hlubokým splachováním odpad vodorovný</t>
  </si>
  <si>
    <t>https://podminky.urs.cz/item/CS_URS_2024_02/725112171</t>
  </si>
  <si>
    <t>71</t>
  </si>
  <si>
    <t>725121502</t>
  </si>
  <si>
    <t>Pisoárový záchodek keramický bez splachovací nádrže bez odsávání a s otvorem pro ventil</t>
  </si>
  <si>
    <t>104</t>
  </si>
  <si>
    <t>Pisoárové záchodky keramické bez splachovací nádrže urinál bez odsávání s otvorem pro ventil</t>
  </si>
  <si>
    <t>https://podminky.urs.cz/item/CS_URS_2024_02/725121502</t>
  </si>
  <si>
    <t>725210821</t>
  </si>
  <si>
    <t>Demontáž umyvadel bez výtokových armatur</t>
  </si>
  <si>
    <t>106</t>
  </si>
  <si>
    <t>Demontáž umyvadel bez výtokových armatur umyvadel</t>
  </si>
  <si>
    <t>https://podminky.urs.cz/item/CS_URS_2024_02/725210821</t>
  </si>
  <si>
    <t>73</t>
  </si>
  <si>
    <t>725211603</t>
  </si>
  <si>
    <t>Umyvadlo keramické bílé šířky 600 mm bez krytu na sifon připevněné na stěnu šrouby</t>
  </si>
  <si>
    <t>108</t>
  </si>
  <si>
    <t>Umyvadla keramická bílá bez výtokových armatur připevněná na stěnu šrouby bez sloupu nebo krytu na sifon, šířka umyvadla 600 mm</t>
  </si>
  <si>
    <t>https://podminky.urs.cz/item/CS_URS_2024_02/725211603</t>
  </si>
  <si>
    <t>725244204</t>
  </si>
  <si>
    <t>Zástěna sprchová skleněná tl. 6 mm pevná bezdveřová na vaničku šířky 1000 mm</t>
  </si>
  <si>
    <t>110</t>
  </si>
  <si>
    <t>Sprchové dveře a zástěny zástěny sprchové ke stěně bezdveřové, pevná stěna sklo tl. 6 mm, na vaničku šířky 1000 mm</t>
  </si>
  <si>
    <t>https://podminky.urs.cz/item/CS_URS_2024_02/725244204</t>
  </si>
  <si>
    <t>75</t>
  </si>
  <si>
    <t>725244312</t>
  </si>
  <si>
    <t>Zástěna sprchová rámová se skleněnou výplní tl. 4 a 5 mm dveře posuvné jednodílné do niky na vaničku šířky 1000 mm</t>
  </si>
  <si>
    <t>112</t>
  </si>
  <si>
    <t>Sprchové dveře a zástěny zástěny sprchové do niky rámové se skleněnou výplní tl. 4 a 5 mm dveře posuvné jednodílné, na vaničku šířky 1000 mm</t>
  </si>
  <si>
    <t>https://podminky.urs.cz/item/CS_URS_2024_02/725244312</t>
  </si>
  <si>
    <t>725330840</t>
  </si>
  <si>
    <t>Demontáž výlevka litinová nebo ocelová</t>
  </si>
  <si>
    <t>114</t>
  </si>
  <si>
    <t>Demontáž výlevek bez výtokových armatur a bez nádrže a splachovacího potrubí ocelových nebo litinových</t>
  </si>
  <si>
    <t>https://podminky.urs.cz/item/CS_URS_2024_02/725330840</t>
  </si>
  <si>
    <t>77</t>
  </si>
  <si>
    <t>725291211</t>
  </si>
  <si>
    <t>Doplňky zařízení koupelen a záchodů keramické mýdelník jednoduchý</t>
  </si>
  <si>
    <t>116</t>
  </si>
  <si>
    <t>725291511</t>
  </si>
  <si>
    <t>Doplňky zařízení koupelen a záchodů plastové dávkovač tekutého mýdla na 350 ml</t>
  </si>
  <si>
    <t>118</t>
  </si>
  <si>
    <t>79</t>
  </si>
  <si>
    <t>725820801</t>
  </si>
  <si>
    <t>Demontáž baterie nástěnné do G 3 / 4</t>
  </si>
  <si>
    <t>120</t>
  </si>
  <si>
    <t>Demontáž baterií nástěnných do G 3/4</t>
  </si>
  <si>
    <t>https://podminky.urs.cz/item/CS_URS_2024_02/725820801</t>
  </si>
  <si>
    <t>725822611</t>
  </si>
  <si>
    <t>Baterie umyvadlová stojánková páková bez výpusti</t>
  </si>
  <si>
    <t>122</t>
  </si>
  <si>
    <t>Baterie umyvadlové stojánkové pákové bez výpusti</t>
  </si>
  <si>
    <t>https://podminky.urs.cz/item/CS_URS_2024_02/725822611</t>
  </si>
  <si>
    <t>81</t>
  </si>
  <si>
    <t>725841311</t>
  </si>
  <si>
    <t>Baterie sprchová nástěnná páková</t>
  </si>
  <si>
    <t>124</t>
  </si>
  <si>
    <t>Baterie sprchové nástěnné pákové</t>
  </si>
  <si>
    <t>https://podminky.urs.cz/item/CS_URS_2024_02/725841311</t>
  </si>
  <si>
    <t>725980123</t>
  </si>
  <si>
    <t>Dvířka 30/30</t>
  </si>
  <si>
    <t>126</t>
  </si>
  <si>
    <t>https://podminky.urs.cz/item/CS_URS_2024_02/725980123</t>
  </si>
  <si>
    <t>83</t>
  </si>
  <si>
    <t>998725101</t>
  </si>
  <si>
    <t>Přesun hmot tonážní pro zařizovací předměty v objektech v do 6 m</t>
  </si>
  <si>
    <t>128</t>
  </si>
  <si>
    <t>Přesun hmot pro zařizovací předměty stanovený z hmotnosti přesunovaného materiálu vodorovná dopravní vzdálenost do 50 m základní v objektech výšky do 6 m</t>
  </si>
  <si>
    <t>https://podminky.urs.cz/item/CS_URS_2024_02/998725101</t>
  </si>
  <si>
    <t>735</t>
  </si>
  <si>
    <t>Ústřední vytápění - otopná tělesa</t>
  </si>
  <si>
    <t>735111810</t>
  </si>
  <si>
    <t>Demontáž otopného tělesa litinového článkového</t>
  </si>
  <si>
    <t>130</t>
  </si>
  <si>
    <t>Demontáž otopných těles litinových článkových</t>
  </si>
  <si>
    <t>https://podminky.urs.cz/item/CS_URS_2024_02/735111810</t>
  </si>
  <si>
    <t>85</t>
  </si>
  <si>
    <t>735141112</t>
  </si>
  <si>
    <t>Montáž tělesa lamelového výšky přes 1400 mm na stěnu</t>
  </si>
  <si>
    <t>132</t>
  </si>
  <si>
    <t>Montáž otopných těles lamelových na stěnu výšky tělesa přes 1400 mm</t>
  </si>
  <si>
    <t>https://podminky.urs.cz/item/CS_URS_2024_02/735141112</t>
  </si>
  <si>
    <t>735151399</t>
  </si>
  <si>
    <t>Otopné těleso panelové dvoudeskové bez přídavné přestupní plochy výška/délka 700/1200 mm výkon 1340 W</t>
  </si>
  <si>
    <t>134</t>
  </si>
  <si>
    <t>Otopná tělesa panelová dvoudesková PN 1,0 MPa, T do 110°C bez přídavné přestupní plochy výšky tělesa 700 mm stavební délky / výkonu 1200 mm / 1340 W</t>
  </si>
  <si>
    <t>https://podminky.urs.cz/item/CS_URS_2024_02/735151399</t>
  </si>
  <si>
    <t>741</t>
  </si>
  <si>
    <t>Elektroinstalace - silnoproud</t>
  </si>
  <si>
    <t>87</t>
  </si>
  <si>
    <t>741371102</t>
  </si>
  <si>
    <t>Montáž svítidlo zářivkové průmyslové stropní přisazené 1 zdroj s krytem</t>
  </si>
  <si>
    <t>512</t>
  </si>
  <si>
    <t>-1308055673</t>
  </si>
  <si>
    <t>Montáž svítidel zářivkových se zapojením vodičů průmyslových stropních přisazených 1 zdroj s krytem</t>
  </si>
  <si>
    <t>https://podminky.urs.cz/item/CS_URS_2024_02/741371102</t>
  </si>
  <si>
    <t>34833104</t>
  </si>
  <si>
    <t>svítidlo zářivkové průmyslové prachotěsné IP66, čirý akrylát, elektronický předřadník, 1x35W, délka 1572mm</t>
  </si>
  <si>
    <t>-647768635</t>
  </si>
  <si>
    <t>751</t>
  </si>
  <si>
    <t>Vzduchotechnika</t>
  </si>
  <si>
    <t>89</t>
  </si>
  <si>
    <t>751510861</t>
  </si>
  <si>
    <t>Demontáž vzduchotechnického potrubí plechového čtyřhranného s přírubou do suti průřezu přes 0,03 do 0,13 m2</t>
  </si>
  <si>
    <t>142</t>
  </si>
  <si>
    <t>Demontáž vzduchotechnického potrubí plechového do suti čtyřhranného s přírubou, průřezu přes 0,03 do 0,13 m2</t>
  </si>
  <si>
    <t>https://podminky.urs.cz/item/CS_URS_2024_02/751510861</t>
  </si>
  <si>
    <t>644941111</t>
  </si>
  <si>
    <t>Osazování ventilačních mřížek velikosti do 150 x 200 mm</t>
  </si>
  <si>
    <t>144</t>
  </si>
  <si>
    <t>Montáž průvětrníků nebo mřížek odvětrávacích velikosti do 150 x 200 mm</t>
  </si>
  <si>
    <t>https://podminky.urs.cz/item/CS_URS_2024_02/644941111</t>
  </si>
  <si>
    <t>91</t>
  </si>
  <si>
    <t>55341428</t>
  </si>
  <si>
    <t>mřížka větrací nerezová kruhová se síťovinou 150mm</t>
  </si>
  <si>
    <t>146</t>
  </si>
  <si>
    <t>953943111</t>
  </si>
  <si>
    <t>Osazování výrobků do 1 kg/kus do vysekaných kapes zdiva</t>
  </si>
  <si>
    <t>148</t>
  </si>
  <si>
    <t>Osazování drobných kovových předmětů výrobků ostatních jinde neuvedených do vynechaných či vysekaných kapes zdiva, se zajištěním polohy se zalitím maltou cementovou, hmotnosti do 1 kg/kus</t>
  </si>
  <si>
    <t>https://podminky.urs.cz/item/CS_URS_2024_02/953943111</t>
  </si>
  <si>
    <t>93</t>
  </si>
  <si>
    <t>751311092</t>
  </si>
  <si>
    <t>Montáž vyústi čtyřhranné do čtyřhranného potrubí přes 0,040 do 0,080 m2</t>
  </si>
  <si>
    <t>150</t>
  </si>
  <si>
    <t>Montáž vyústi čtyřhranné do čtyřhranného potrubí, průřezu přes 0,040 do 0,080 m2</t>
  </si>
  <si>
    <t>https://podminky.urs.cz/item/CS_URS_2024_02/751311092</t>
  </si>
  <si>
    <t>998751101</t>
  </si>
  <si>
    <t>Přesun hmot tonážní pro vzduchotechniku v objektech v do 12 m</t>
  </si>
  <si>
    <t>152</t>
  </si>
  <si>
    <t>Přesun hmot pro vzduchotechniku stanovený z hmotnosti přesunovaného materiálu vodorovná dopravní vzdálenost do 100 m základní v objektech výšky do 12 m</t>
  </si>
  <si>
    <t>https://podminky.urs.cz/item/CS_URS_2024_02/998751101</t>
  </si>
  <si>
    <t>763</t>
  </si>
  <si>
    <t>Konstrukce suché výstavby</t>
  </si>
  <si>
    <t>95</t>
  </si>
  <si>
    <t>763121411</t>
  </si>
  <si>
    <t>SDK stěna předsazená tl 62,5 mm profil CW+UW 50 deska 1xA 12,5 bez izolace EI 15</t>
  </si>
  <si>
    <t>154</t>
  </si>
  <si>
    <t>Stěna předsazená ze sádrokartonových desek s nosnou konstrukcí z ocelových profilů CW, UW jednoduše opláštěná deskou standardní A tl. 12,5 mm bez izolace, EI 15, stěna tl. 62,5 mm, profil 50</t>
  </si>
  <si>
    <t>https://podminky.urs.cz/item/CS_URS_2024_02/763121411</t>
  </si>
  <si>
    <t>763131451</t>
  </si>
  <si>
    <t>SDK podhled deska 1xH2 12,5 bez izolace dvouvrstvá spodní kce profil CD+UD</t>
  </si>
  <si>
    <t>156</t>
  </si>
  <si>
    <t>Podhled ze sádrokartonových desek dvouvrstvá zavěšená spodní konstrukce z ocelových profilů CD, UD jednoduše opláštěná deskou impregnovanou H2, tl. 12,5 mm, bez izolace</t>
  </si>
  <si>
    <t>https://podminky.urs.cz/item/CS_URS_2024_02/763131451</t>
  </si>
  <si>
    <t>97</t>
  </si>
  <si>
    <t>763131751</t>
  </si>
  <si>
    <t>Montáž parotěsné zábrany do SDK podhledu</t>
  </si>
  <si>
    <t>158</t>
  </si>
  <si>
    <t>Podhled ze sádrokartonových desek ostatní práce a konstrukce na podhledech ze sádrokartonových desek montáž parotěsné zábrany</t>
  </si>
  <si>
    <t>https://podminky.urs.cz/item/CS_URS_2024_02/763131751</t>
  </si>
  <si>
    <t>28329274</t>
  </si>
  <si>
    <t>fólie PE vyztužená pro parotěsnou vrstvu (reakce na oheň - třída E) 110g/m2</t>
  </si>
  <si>
    <t>160</t>
  </si>
  <si>
    <t>99</t>
  </si>
  <si>
    <t>763431011</t>
  </si>
  <si>
    <t>Montáž minerálního podhledu s vyjímatelnými panely vel. do 0,36 m2 na zavěšený polozapuštěný rošt</t>
  </si>
  <si>
    <t>162</t>
  </si>
  <si>
    <t>Montáž podhledu minerálního včetně zavěšeného roštu polozapuštěného s panely vyjímatelnými, velikosti panelů do 0,36 m2</t>
  </si>
  <si>
    <t>https://podminky.urs.cz/item/CS_URS_2024_02/763431011</t>
  </si>
  <si>
    <t>59036075</t>
  </si>
  <si>
    <t>panel akustický povrch porézní skelná tkanina hrana nezatřená polozapuštěná αw=1,00 polozapuštěný rastr š 24mm bílý tl 15mm</t>
  </si>
  <si>
    <t>164</t>
  </si>
  <si>
    <t>Poznámka k položce:_x000d_
A2-s1,d0</t>
  </si>
  <si>
    <t>101</t>
  </si>
  <si>
    <t>998763301</t>
  </si>
  <si>
    <t>Přesun hmot tonážní pro konstrukce montované z desek v objektech v do 6 m</t>
  </si>
  <si>
    <t>166</t>
  </si>
  <si>
    <t>Přesun hmot pro konstrukce montované z desek sádrokartonových, sádrovláknitých, cementovláknitých nebo cementových stanovený z hmotnosti přesunovaného materiálu vodorovná dopravní vzdálenost do 50 m základní v objektech výšky do 6 m</t>
  </si>
  <si>
    <t>https://podminky.urs.cz/item/CS_URS_2024_02/998763301</t>
  </si>
  <si>
    <t>765</t>
  </si>
  <si>
    <t>Krytina skládaná</t>
  </si>
  <si>
    <t>765131803</t>
  </si>
  <si>
    <t>Demontáž azbestocementové skládané krytiny sklonu do 30° do suti</t>
  </si>
  <si>
    <t>-1310864438</t>
  </si>
  <si>
    <t>Demontáž azbestocementové krytiny skládané sklonu do 30° do suti</t>
  </si>
  <si>
    <t>https://podminky.urs.cz/item/CS_URS_2024_02/765131803</t>
  </si>
  <si>
    <t>103</t>
  </si>
  <si>
    <t>765131823</t>
  </si>
  <si>
    <t>Demontáž hřebene nebo nároží z hřebenáčů azbestocementové skládané krytiny sklonu do 30° do suti</t>
  </si>
  <si>
    <t>1159762649</t>
  </si>
  <si>
    <t>Demontáž azbestocementové krytiny skládané sklonu do 30° hřebene nebo nároží z hřebenáčů do suti</t>
  </si>
  <si>
    <t>https://podminky.urs.cz/item/CS_URS_2024_02/765131823</t>
  </si>
  <si>
    <t>765131857</t>
  </si>
  <si>
    <t>Demontáž vlnité azbestocementové krytiny sklonu do 30° do suti</t>
  </si>
  <si>
    <t>947149488</t>
  </si>
  <si>
    <t>Demontáž azbestocementové krytiny vlnité sklonu do 30° do suti</t>
  </si>
  <si>
    <t>https://podminky.urs.cz/item/CS_URS_2024_02/765131857</t>
  </si>
  <si>
    <t>105</t>
  </si>
  <si>
    <t>765131877</t>
  </si>
  <si>
    <t>Demontáž hřebene nebo nároží vlnité azbestocementové krytiny sklonu do 30° do suti</t>
  </si>
  <si>
    <t>-1017801823</t>
  </si>
  <si>
    <t>Demontáž azbestocementové krytiny vlnité sklonu do 30° hřebene nebo nároží do suti</t>
  </si>
  <si>
    <t>https://podminky.urs.cz/item/CS_URS_2024_02/765131877</t>
  </si>
  <si>
    <t>765231851</t>
  </si>
  <si>
    <t>Demontáž obkladu stěn azbestocementovou krytinou skládanou do suti</t>
  </si>
  <si>
    <t>-209552455</t>
  </si>
  <si>
    <t>Demontáž obkladu stěn skládanou azbestocementovou krytinou z pravoúhlých formátů nebo desek do suti</t>
  </si>
  <si>
    <t>https://podminky.urs.cz/item/CS_URS_2024_02/765231851</t>
  </si>
  <si>
    <t>107</t>
  </si>
  <si>
    <t>R1</t>
  </si>
  <si>
    <t>Demontáž azbestocemenotvých šablon, vložení do samolepkami označených PE pytlů, opětovný postřik enkapsulačním přípravkem, vložení PE pytlů do krytého a označeného kontejneru</t>
  </si>
  <si>
    <t>-1463903506</t>
  </si>
  <si>
    <t>R10</t>
  </si>
  <si>
    <t xml:space="preserve">07 - Postřik enkapsulačním přípravkem VINAVIL 03V dle požadavku Hygienické stanice </t>
  </si>
  <si>
    <t>kpl</t>
  </si>
  <si>
    <t>-1345913527</t>
  </si>
  <si>
    <t>109</t>
  </si>
  <si>
    <t>R11</t>
  </si>
  <si>
    <t xml:space="preserve">08 - Hygienická smyčka (čistá a špinavá zóna) dle požadavku Hygienické stanice </t>
  </si>
  <si>
    <t>-61943583</t>
  </si>
  <si>
    <t>R12</t>
  </si>
  <si>
    <t xml:space="preserve">09 - Tabule s označením "Kontaminované pásmo - Zákaz vstupu, práce s azbestem" + výstražná páska.     </t>
  </si>
  <si>
    <t>1102661134</t>
  </si>
  <si>
    <t xml:space="preserve">09 - Tabule s označením "Kontaminované pásmo - Zákaz vstupu, práce s azbestem" + výstražná páska. </t>
  </si>
  <si>
    <t>111</t>
  </si>
  <si>
    <t>R2</t>
  </si>
  <si>
    <t>01 - Prohlídka místa plnění za účelem zpracování technologického postupu (Hlášení prací s azbestem).</t>
  </si>
  <si>
    <t>412114489</t>
  </si>
  <si>
    <t>R3</t>
  </si>
  <si>
    <t>10 - Prostředky osobní ochrany pro práci s azbestem</t>
  </si>
  <si>
    <t>967872134</t>
  </si>
  <si>
    <t>113</t>
  </si>
  <si>
    <t>R4</t>
  </si>
  <si>
    <t xml:space="preserve">11 - Zřízení sociálního zařízení pro pracovníky                                                                                                                                                          </t>
  </si>
  <si>
    <t>-563336462</t>
  </si>
  <si>
    <t xml:space="preserve">11 - Zřízení sociálního zařízení pro pracovníky </t>
  </si>
  <si>
    <t>R5</t>
  </si>
  <si>
    <t>02 - Zpracování návrhu technologického postupu nakládání s nebezpečnými odpady (Hlášení prací s azbestem) pro Hygienickou stanici</t>
  </si>
  <si>
    <t>-245379727</t>
  </si>
  <si>
    <t>115</t>
  </si>
  <si>
    <t>R6</t>
  </si>
  <si>
    <t xml:space="preserve">03 - Projednání technologického postupu (Hlášení prací s azbestem) s Hygienickou stanicí </t>
  </si>
  <si>
    <t>1433673085</t>
  </si>
  <si>
    <t>R7</t>
  </si>
  <si>
    <t>04 - Dopracování technologického postupu (Hlášení prací s azbestem) dle požadavku Hygienické stanice</t>
  </si>
  <si>
    <t>776156458</t>
  </si>
  <si>
    <t>117</t>
  </si>
  <si>
    <t>R8</t>
  </si>
  <si>
    <t xml:space="preserve">05 – Podání technologického postupu (Hlášení prací s azbestem) na  Hygienické stanici </t>
  </si>
  <si>
    <t>-1738044715</t>
  </si>
  <si>
    <t xml:space="preserve">05 – Podání technologického postupu (Hlášení prací s azbestem) na Hygienické stanici </t>
  </si>
  <si>
    <t>R9</t>
  </si>
  <si>
    <t xml:space="preserve">06 - Zpracování Pokynů pro zaměstnance provádějící práce s azbestem dle Vyjádření Hygienické stanice </t>
  </si>
  <si>
    <t>-735639478</t>
  </si>
  <si>
    <t>766</t>
  </si>
  <si>
    <t>Konstrukce truhlářské</t>
  </si>
  <si>
    <t>119</t>
  </si>
  <si>
    <t>766622216</t>
  </si>
  <si>
    <t>Montáž plastových oken plochy do 1 m2 otevíravých s rámem do zdiva</t>
  </si>
  <si>
    <t>168</t>
  </si>
  <si>
    <t>Montáž oken plastových plochy do 1 m2 včetně montáže rámu otevíravých do zdiva</t>
  </si>
  <si>
    <t>https://podminky.urs.cz/item/CS_URS_2024_02/766622216</t>
  </si>
  <si>
    <t>61140049</t>
  </si>
  <si>
    <t>okno plastové otevíravé/sklopné dvojsklo do plochy 1m2</t>
  </si>
  <si>
    <t>170</t>
  </si>
  <si>
    <t>121</t>
  </si>
  <si>
    <t>766691914</t>
  </si>
  <si>
    <t>Vyvěšení nebo zavěšení dřevěných křídel dveří pl do 2 m2</t>
  </si>
  <si>
    <t>-1398579525</t>
  </si>
  <si>
    <t>Ostatní práce vyvěšení nebo zavěšení křídel dřevěných dveřních, plochy do 2 m2</t>
  </si>
  <si>
    <t>https://podminky.urs.cz/item/CS_URS_2024_02/766691914</t>
  </si>
  <si>
    <t>61160052</t>
  </si>
  <si>
    <t>dveře jednokřídlé dřevěné bez povrchové úpravy plné 800x1970mm</t>
  </si>
  <si>
    <t>686576717</t>
  </si>
  <si>
    <t>123</t>
  </si>
  <si>
    <t>766695212</t>
  </si>
  <si>
    <t>Montáž truhlářských prahů dveří jednokřídlových š do 10 cm</t>
  </si>
  <si>
    <t>178</t>
  </si>
  <si>
    <t>Montáž ostatních truhlářských konstrukcí prahů dveří jednokřídlových, šířky do 100 mm</t>
  </si>
  <si>
    <t>https://podminky.urs.cz/item/CS_URS_2024_02/766695212</t>
  </si>
  <si>
    <t>61187156</t>
  </si>
  <si>
    <t>práh dveřní dřevěný dubový tl 20mm dl 820mm š 100mm</t>
  </si>
  <si>
    <t>180</t>
  </si>
  <si>
    <t>125</t>
  </si>
  <si>
    <t>61187116</t>
  </si>
  <si>
    <t>práh dveřní dřevěný dubový tl 20mm dl 620mm š 100mm</t>
  </si>
  <si>
    <t>182</t>
  </si>
  <si>
    <t>998766101</t>
  </si>
  <si>
    <t>Přesun hmot tonážní pro kce truhlářské v objektech v do 6 m</t>
  </si>
  <si>
    <t>184</t>
  </si>
  <si>
    <t>Přesun hmot pro konstrukce truhlářské stanovený z hmotnosti přesunovaného materiálu vodorovná dopravní vzdálenost do 50 m základní v objektech výšky do 6 m</t>
  </si>
  <si>
    <t>https://podminky.urs.cz/item/CS_URS_2024_02/998766101</t>
  </si>
  <si>
    <t>771</t>
  </si>
  <si>
    <t>Podlahy z dlaždic</t>
  </si>
  <si>
    <t>127</t>
  </si>
  <si>
    <t>771573810</t>
  </si>
  <si>
    <t>Demontáž podlah z dlaždic keramických lepených</t>
  </si>
  <si>
    <t>186</t>
  </si>
  <si>
    <t>https://podminky.urs.cz/item/CS_URS_2024_02/771573810</t>
  </si>
  <si>
    <t>776111311</t>
  </si>
  <si>
    <t>Vysátí podkladu povlakových podlah</t>
  </si>
  <si>
    <t>188</t>
  </si>
  <si>
    <t>Příprava podkladu povlakových podlah a stěn vysátí podlah</t>
  </si>
  <si>
    <t>https://podminky.urs.cz/item/CS_URS_2024_02/776111311</t>
  </si>
  <si>
    <t>129</t>
  </si>
  <si>
    <t>771591111</t>
  </si>
  <si>
    <t>Nátěr penetrační na podlahu</t>
  </si>
  <si>
    <t>190</t>
  </si>
  <si>
    <t>Příprava podkladu před provedením dlažby nátěr penetrační na podlahu</t>
  </si>
  <si>
    <t>https://podminky.urs.cz/item/CS_URS_2024_02/771591111</t>
  </si>
  <si>
    <t>771151012</t>
  </si>
  <si>
    <t>Samonivelační stěrka podlah pevnosti 20 MPa tl přes 3 do 5 mm</t>
  </si>
  <si>
    <t>192</t>
  </si>
  <si>
    <t>Příprava podkladu před provedením dlažby samonivelační stěrka min. pevnosti 20 MPa, tloušťky přes 3 do 5 mm</t>
  </si>
  <si>
    <t>https://podminky.urs.cz/item/CS_URS_2024_02/771151012</t>
  </si>
  <si>
    <t>131</t>
  </si>
  <si>
    <t>711193121</t>
  </si>
  <si>
    <t>Izolace proti vlhkosti na vodorovné ploše těsnicí hmotou minerální na bázi cementu a disperze dvousložková</t>
  </si>
  <si>
    <t>194</t>
  </si>
  <si>
    <t>Izolace proti zemní vlhkosti ostatní těsnicí hmotou dvousložkovou na bázi cementu na ploše vodorovné V</t>
  </si>
  <si>
    <t>https://podminky.urs.cz/item/CS_URS_2024_02/711193121</t>
  </si>
  <si>
    <t>771574112</t>
  </si>
  <si>
    <t>Montáž podlah keramických hladkých lepených cementovým flexibilním lepidlem přes 9 do 12 ks/m2</t>
  </si>
  <si>
    <t>196</t>
  </si>
  <si>
    <t>Montáž podlah z dlaždic keramických lepených cementovým flexibilním lepidlem hladkých, tloušťky do 10 mm přes 9 do 12 ks/m2</t>
  </si>
  <si>
    <t>https://podminky.urs.cz/item/CS_URS_2024_02/771574112</t>
  </si>
  <si>
    <t>133</t>
  </si>
  <si>
    <t>998771102</t>
  </si>
  <si>
    <t>Přesun hmot tonážní pro podlahy z dlaždic v objektech v přes 6 do 12 m</t>
  </si>
  <si>
    <t>200</t>
  </si>
  <si>
    <t>Přesun hmot pro podlahy z dlaždic stanovený z hmotnosti přesunovaného materiálu vodorovná dopravní vzdálenost do 50 m základní v objektech výšky přes 6 do 12 m</t>
  </si>
  <si>
    <t>https://podminky.urs.cz/item/CS_URS_2024_02/998771102</t>
  </si>
  <si>
    <t>59761169</t>
  </si>
  <si>
    <t>dlažba keramická slinutá mrazuvzdorná R10/A povrch reliéfní/matný tl přes 10 do 15mm přes 2 do 4ks/m2</t>
  </si>
  <si>
    <t>1158661845</t>
  </si>
  <si>
    <t>776</t>
  </si>
  <si>
    <t>Podlahy povlakové</t>
  </si>
  <si>
    <t>135</t>
  </si>
  <si>
    <t>202</t>
  </si>
  <si>
    <t>136</t>
  </si>
  <si>
    <t>776121111</t>
  </si>
  <si>
    <t>Příprava podkladu penetrace vodou ředitelná na savý podklad (válečkováním) ředěná v poměru 1:3 podlah</t>
  </si>
  <si>
    <t>204</t>
  </si>
  <si>
    <t>137</t>
  </si>
  <si>
    <t>776141113</t>
  </si>
  <si>
    <t>Stěrka podlahová nivelační pro vyrovnání podkladu povlakových podlah pevnosti 20 MPa tl přes 5 do 8 mm</t>
  </si>
  <si>
    <t>206</t>
  </si>
  <si>
    <t>Příprava podkladu povlakových podlah a stěn vyrovnání samonivelační stěrkou podlah min.pevnosti 20 MPa, tloušťky přes 5 do 8 mm</t>
  </si>
  <si>
    <t>https://podminky.urs.cz/item/CS_URS_2024_02/776141113</t>
  </si>
  <si>
    <t>138</t>
  </si>
  <si>
    <t>776221111</t>
  </si>
  <si>
    <t>Lepení pásů z PVC standardním lepidlem</t>
  </si>
  <si>
    <t>208</t>
  </si>
  <si>
    <t>Montáž podlahovin z PVC lepením standardním lepidlem z pásů</t>
  </si>
  <si>
    <t>https://podminky.urs.cz/item/CS_URS_2024_02/776221111</t>
  </si>
  <si>
    <t>139</t>
  </si>
  <si>
    <t>28412245</t>
  </si>
  <si>
    <t>krytina podlahová heterogenní š 1,5m tl 2mm</t>
  </si>
  <si>
    <t>210</t>
  </si>
  <si>
    <t>140</t>
  </si>
  <si>
    <t>776223111</t>
  </si>
  <si>
    <t>Spoj povlakových podlahovin z PVC svařováním za tepla</t>
  </si>
  <si>
    <t>212</t>
  </si>
  <si>
    <t>Montáž podlahovin z PVC spoj podlah svařováním za tepla (včetně frézování)</t>
  </si>
  <si>
    <t>https://podminky.urs.cz/item/CS_URS_2024_02/776223111</t>
  </si>
  <si>
    <t>141</t>
  </si>
  <si>
    <t>776411111</t>
  </si>
  <si>
    <t>Montáž obvodových soklíků výšky do 80 mm</t>
  </si>
  <si>
    <t>214</t>
  </si>
  <si>
    <t>Montáž soklíků lepením obvodových, výšky do 80 mm</t>
  </si>
  <si>
    <t>https://podminky.urs.cz/item/CS_URS_2024_02/776411111</t>
  </si>
  <si>
    <t>28411004</t>
  </si>
  <si>
    <t>lišta soklová PVC samolepící 30x30mm</t>
  </si>
  <si>
    <t>216</t>
  </si>
  <si>
    <t>143</t>
  </si>
  <si>
    <t>998776101</t>
  </si>
  <si>
    <t>Přesun hmot tonážní pro podlahy povlakové v objektech v do 6 m</t>
  </si>
  <si>
    <t>218</t>
  </si>
  <si>
    <t>Přesun hmot pro podlahy povlakové stanovený z hmotnosti přesunovaného materiálu vodorovná dopravní vzdálenost do 50 m základní v objektech výšky do 6 m</t>
  </si>
  <si>
    <t>https://podminky.urs.cz/item/CS_URS_2024_02/998776101</t>
  </si>
  <si>
    <t>781</t>
  </si>
  <si>
    <t>Dokončovací práce - obklady</t>
  </si>
  <si>
    <t>781471810</t>
  </si>
  <si>
    <t>Demontáž obkladů z obkladaček keramických kladených do malty</t>
  </si>
  <si>
    <t>220</t>
  </si>
  <si>
    <t>Demontáž obkladů z dlaždic keramických kladených do malty</t>
  </si>
  <si>
    <t>https://podminky.urs.cz/item/CS_URS_2024_02/781471810</t>
  </si>
  <si>
    <t>145</t>
  </si>
  <si>
    <t>781121011</t>
  </si>
  <si>
    <t>Nátěr penetrační na stěnu</t>
  </si>
  <si>
    <t>222</t>
  </si>
  <si>
    <t>Příprava podkladu před provedením obkladu nátěr penetrační na stěnu</t>
  </si>
  <si>
    <t>https://podminky.urs.cz/item/CS_URS_2024_02/781121011</t>
  </si>
  <si>
    <t>711193131</t>
  </si>
  <si>
    <t>Izolace proti vlhkosti na svislé ploše těsnicí kaší minerální minerální na bázi cementu a disperze dvousložková</t>
  </si>
  <si>
    <t>224</t>
  </si>
  <si>
    <t>Izolace proti zemní vlhkosti ostatní těsnicí hmotou dvousložkovou na bázi cementu na ploše svislé S</t>
  </si>
  <si>
    <t>https://podminky.urs.cz/item/CS_URS_2024_02/711193131</t>
  </si>
  <si>
    <t>147</t>
  </si>
  <si>
    <t>781474114</t>
  </si>
  <si>
    <t>Montáž obkladů keramických hladkých lepených cementovým flexibilním lepidlem přes 19 do 22 ks/m2</t>
  </si>
  <si>
    <t>226</t>
  </si>
  <si>
    <t>Montáž keramických obkladů stěn lepených cementovým flexibilním lepidlem hladkých přes 19 do 22 ks/m2</t>
  </si>
  <si>
    <t>https://podminky.urs.cz/item/CS_URS_2024_02/781474114</t>
  </si>
  <si>
    <t>59761040</t>
  </si>
  <si>
    <t>obklad keramický hladký přes 19 do 22ks/m2</t>
  </si>
  <si>
    <t>228</t>
  </si>
  <si>
    <t>149</t>
  </si>
  <si>
    <t>781494111</t>
  </si>
  <si>
    <t>Obklad - dokončující práce profily ukončovací lepené flexibilním lepidlem rohové</t>
  </si>
  <si>
    <t>230</t>
  </si>
  <si>
    <t>781494511</t>
  </si>
  <si>
    <t>Obklad - dokončující práce profily ukončovací lepené flexibilním lepidlem ukončovací</t>
  </si>
  <si>
    <t>232</t>
  </si>
  <si>
    <t>151</t>
  </si>
  <si>
    <t>998781102</t>
  </si>
  <si>
    <t>Přesun hmot tonážní pro obklady keramické v objektech v přes 6 do 12 m</t>
  </si>
  <si>
    <t>238</t>
  </si>
  <si>
    <t>Přesun hmot pro obklady keramické stanovený z hmotnosti přesunovaného materiálu vodorovná dopravní vzdálenost do 50 m základní v objektech výšky přes 6 do 12 m</t>
  </si>
  <si>
    <t>https://podminky.urs.cz/item/CS_URS_2024_02/998781102</t>
  </si>
  <si>
    <t>783</t>
  </si>
  <si>
    <t>Dokončovací práce - nátěry</t>
  </si>
  <si>
    <t>783314201</t>
  </si>
  <si>
    <t>Základní antikorozní jednonásobný syntetický standardní nátěr zámečnických konstrukcí</t>
  </si>
  <si>
    <t>240</t>
  </si>
  <si>
    <t>Základní antikorozní nátěr zámečnických konstrukcí jednonásobný syntetický standardní</t>
  </si>
  <si>
    <t>https://podminky.urs.cz/item/CS_URS_2024_02/783314201</t>
  </si>
  <si>
    <t>153</t>
  </si>
  <si>
    <t>783317101</t>
  </si>
  <si>
    <t>Krycí jednonásobný syntetický standardní nátěr zámečnických konstrukcí</t>
  </si>
  <si>
    <t>242</t>
  </si>
  <si>
    <t>Krycí nátěr (email) zámečnických konstrukcí jednonásobný syntetický standardní</t>
  </si>
  <si>
    <t>https://podminky.urs.cz/item/CS_URS_2024_02/783317101</t>
  </si>
  <si>
    <t>783813131</t>
  </si>
  <si>
    <t>Penetrační syntetický nátěr hladkých, tenkovrstvých zrnitých a štukových omítek</t>
  </si>
  <si>
    <t>244</t>
  </si>
  <si>
    <t>Penetrační nátěr omítek hladkých omítek hladkých, zrnitých tenkovrstvých nebo štukových stupně členitosti 1 a 2 syntetický</t>
  </si>
  <si>
    <t>https://podminky.urs.cz/item/CS_URS_2024_02/783813131</t>
  </si>
  <si>
    <t>155</t>
  </si>
  <si>
    <t>783817121</t>
  </si>
  <si>
    <t>Krycí jednonásobný syntetický nátěr hladkých, zrnitých tenkovrstvých nebo štukových omítek</t>
  </si>
  <si>
    <t>246</t>
  </si>
  <si>
    <t>Krycí (ochranný ) nátěr omítek jednonásobný hladkých omítek hladkých, zrnitých tenkovrstvých nebo štukových stupně členitosti 1 a 2 syntetický</t>
  </si>
  <si>
    <t>https://podminky.urs.cz/item/CS_URS_2024_02/783817121</t>
  </si>
  <si>
    <t>784</t>
  </si>
  <si>
    <t>Dokončovací práce - malby a tapety</t>
  </si>
  <si>
    <t>784121001</t>
  </si>
  <si>
    <t>Oškrabání malby v místnostech v do 3,80 m</t>
  </si>
  <si>
    <t>248</t>
  </si>
  <si>
    <t>Oškrabání malby v místnostech výšky do 3,80 m</t>
  </si>
  <si>
    <t>https://podminky.urs.cz/item/CS_URS_2024_02/784121001</t>
  </si>
  <si>
    <t>157</t>
  </si>
  <si>
    <t>784181001</t>
  </si>
  <si>
    <t>Jednonásobné pačokování v místnostech v do 3,80 m</t>
  </si>
  <si>
    <t>250</t>
  </si>
  <si>
    <t>Pačokování jednonásobné v místnostech výšky do 3,80 m</t>
  </si>
  <si>
    <t>https://podminky.urs.cz/item/CS_URS_2024_02/784181001</t>
  </si>
  <si>
    <t>784211111</t>
  </si>
  <si>
    <t>Dvojnásobné bílé malby ze směsí za mokra velmi dobře oděruvzdorných v místnostech v do 3,80 m</t>
  </si>
  <si>
    <t>252</t>
  </si>
  <si>
    <t>Malby z malířských směsí oděruvzdorných za mokra dvojnásobné, bílé za mokra oděruvzdorné velmi dobře v místnostech výšky do 3,80 m</t>
  </si>
  <si>
    <t>https://podminky.urs.cz/item/CS_URS_2024_02/784211111</t>
  </si>
  <si>
    <t>159</t>
  </si>
  <si>
    <t>784221101</t>
  </si>
  <si>
    <t>Dvojnásobné bílé malby ze směsí za sucha dobře otěruvzdorných v místnostech do 3,80 m</t>
  </si>
  <si>
    <t>254</t>
  </si>
  <si>
    <t>Malby z malířských směsí otěruvzdorných za sucha dvojnásobné, bílé za sucha otěruvzdorné dobře v místnostech výšky do 3,80 m</t>
  </si>
  <si>
    <t>https://podminky.urs.cz/item/CS_URS_2024_02/784221101</t>
  </si>
  <si>
    <t>OST</t>
  </si>
  <si>
    <t>Ostatní</t>
  </si>
  <si>
    <t>7491151011</t>
  </si>
  <si>
    <t>Montáž trubek ohebných elektroinstalačních hladkých z PVC uložených volně nebo pod omítkou průměru do 50 mm</t>
  </si>
  <si>
    <t>Sborník UOŽI 01 2024</t>
  </si>
  <si>
    <t>1053654397</t>
  </si>
  <si>
    <t>Montáž trubek ohebných elektroinstalačních hladkých z PVC uložených volně nebo pod omítkou průměru do 50 mm - včetně naznačení trasy, rozměření, řezání trubek, kladení, osazení, zajištění a upevnění</t>
  </si>
  <si>
    <t>161</t>
  </si>
  <si>
    <t>7590540509</t>
  </si>
  <si>
    <t xml:space="preserve">Slaboproudé rozvody, kabely pro přívod a vnitřní instalaci UTP/FTP kategorie 5e 100Mhz  1 Gbps UTP Nestíněný, PVC vnitřní, drát</t>
  </si>
  <si>
    <t>1360079406</t>
  </si>
  <si>
    <t>7492554010</t>
  </si>
  <si>
    <t>Montáž kabelů 4- a 5-žílových Cu do 16 mm2</t>
  </si>
  <si>
    <t>2116816077</t>
  </si>
  <si>
    <t>Montáž kabelů 4- a 5-žílových Cu do 16 mm2 - uložení do země, chráničky, na rošty, pod omítku apod.</t>
  </si>
  <si>
    <t>163</t>
  </si>
  <si>
    <t>7492751020</t>
  </si>
  <si>
    <t>Montáž ukončení kabelů nn v rozvaděči nebo na přístroji izolovaných s označením 2 - 5-ti žílových do 2,5 mm2</t>
  </si>
  <si>
    <t>1902497738</t>
  </si>
  <si>
    <t>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trubice, zakončení stínění apod.</t>
  </si>
  <si>
    <t>7491100110</t>
  </si>
  <si>
    <t>Trubková vedení Ohebné elektroinstalační trubky KOPOFLEX 40 rudá</t>
  </si>
  <si>
    <t>1711818672</t>
  </si>
  <si>
    <t>165</t>
  </si>
  <si>
    <t>7590525145</t>
  </si>
  <si>
    <t>Uložení do žlabu/trubky/lišty kabelu STP/UTP/FTP (do cat. 6)</t>
  </si>
  <si>
    <t>-354045347</t>
  </si>
  <si>
    <t>7593333990</t>
  </si>
  <si>
    <t>Hodinová zúčtovací sazba pro opravu elektronických prvků a zařízení</t>
  </si>
  <si>
    <t>-1619719529</t>
  </si>
  <si>
    <t>167</t>
  </si>
  <si>
    <t>7492500010</t>
  </si>
  <si>
    <t>Kabely, vodiče, šňůry Cu - nn Vodič jednožílový Cu, plastová izolace H07V-U 16</t>
  </si>
  <si>
    <t>-1327441673</t>
  </si>
  <si>
    <t>7492500040</t>
  </si>
  <si>
    <t>Kabely, vodiče, šňůry Cu - nn Vodič jednožílový Cu, plastová izolace H05V-U 0,75</t>
  </si>
  <si>
    <t>2091700547</t>
  </si>
  <si>
    <t>169</t>
  </si>
  <si>
    <t>7492501860</t>
  </si>
  <si>
    <t>Kabely, vodiče, šňůry Cu - nn Kabel silový 4 a 5-žílový Cu, plastová izolace CYKY 4Cx1,5</t>
  </si>
  <si>
    <t>-717620297</t>
  </si>
  <si>
    <t>7492501970</t>
  </si>
  <si>
    <t>Kabely, vodiče, šňůry Cu - nn Kabel silový 4 a 5-žílový Cu, plastová izolace CYKY 5J50 (5Cx50)</t>
  </si>
  <si>
    <t>-905867121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</si>
</sst>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2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2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2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3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5" fillId="0" borderId="14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6" fillId="3" borderId="6" xfId="0" applyFont="1" applyFill="1" applyBorder="1" applyAlignment="1" applyProtection="1">
      <alignment horizontal="center" vertical="center"/>
    </xf>
    <xf numFmtId="0" fontId="16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6" fillId="3" borderId="7" xfId="0" applyFont="1" applyFill="1" applyBorder="1" applyAlignment="1" applyProtection="1">
      <alignment horizontal="center" vertical="center"/>
    </xf>
    <xf numFmtId="0" fontId="16" fillId="3" borderId="7" xfId="0" applyFont="1" applyFill="1" applyBorder="1" applyAlignment="1" applyProtection="1">
      <alignment horizontal="right" vertical="center"/>
    </xf>
    <xf numFmtId="0" fontId="16" fillId="3" borderId="8" xfId="0" applyFont="1" applyFill="1" applyBorder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6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6" fillId="3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6" fillId="3" borderId="16" xfId="0" applyFont="1" applyFill="1" applyBorder="1" applyAlignment="1" applyProtection="1">
      <alignment horizontal="center" vertical="center" wrapText="1"/>
    </xf>
    <xf numFmtId="0" fontId="16" fillId="3" borderId="17" xfId="0" applyFont="1" applyFill="1" applyBorder="1" applyAlignment="1" applyProtection="1">
      <alignment horizontal="center" vertical="center" wrapText="1"/>
    </xf>
    <xf numFmtId="0" fontId="16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8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16" fillId="0" borderId="22" xfId="0" applyFont="1" applyBorder="1" applyAlignment="1" applyProtection="1">
      <alignment horizontal="center" vertical="center"/>
    </xf>
    <xf numFmtId="49" fontId="16" fillId="0" borderId="22" xfId="0" applyNumberFormat="1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167" fontId="16" fillId="0" borderId="22" xfId="0" applyNumberFormat="1" applyFont="1" applyBorder="1" applyAlignment="1" applyProtection="1">
      <alignment vertical="center"/>
    </xf>
    <xf numFmtId="4" fontId="16" fillId="0" borderId="22" xfId="0" applyNumberFormat="1" applyFont="1" applyBorder="1" applyAlignment="1" applyProtection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center" vertical="center"/>
    </xf>
    <xf numFmtId="166" fontId="17" fillId="0" borderId="0" xfId="0" applyNumberFormat="1" applyFont="1" applyBorder="1" applyAlignment="1" applyProtection="1">
      <alignment vertical="center"/>
    </xf>
    <xf numFmtId="166" fontId="17" fillId="0" borderId="15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8" fillId="0" borderId="0" xfId="0" applyFont="1" applyAlignment="1" applyProtection="1">
      <alignment horizontal="left" vertical="center"/>
    </xf>
    <xf numFmtId="0" fontId="29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0" fillId="0" borderId="0" xfId="0" applyFont="1" applyAlignment="1" applyProtection="1">
      <alignment vertical="center" wrapText="1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0" borderId="14" xfId="0" applyFont="1" applyBorder="1" applyAlignment="1" applyProtection="1">
      <alignment horizontal="left" vertical="center"/>
    </xf>
    <xf numFmtId="0" fontId="33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340235212" TargetMode="External" /><Relationship Id="rId2" Type="http://schemas.openxmlformats.org/officeDocument/2006/relationships/hyperlink" Target="https://podminky.urs.cz/item/CS_URS_2024_02/340271035" TargetMode="External" /><Relationship Id="rId3" Type="http://schemas.openxmlformats.org/officeDocument/2006/relationships/hyperlink" Target="https://podminky.urs.cz/item/CS_URS_2024_02/342272225" TargetMode="External" /><Relationship Id="rId4" Type="http://schemas.openxmlformats.org/officeDocument/2006/relationships/hyperlink" Target="https://podminky.urs.cz/item/CS_URS_2024_02/342272245" TargetMode="External" /><Relationship Id="rId5" Type="http://schemas.openxmlformats.org/officeDocument/2006/relationships/hyperlink" Target="https://podminky.urs.cz/item/CS_URS_2024_02/346272216" TargetMode="External" /><Relationship Id="rId6" Type="http://schemas.openxmlformats.org/officeDocument/2006/relationships/hyperlink" Target="https://podminky.urs.cz/item/CS_URS_2024_02/612135101" TargetMode="External" /><Relationship Id="rId7" Type="http://schemas.openxmlformats.org/officeDocument/2006/relationships/hyperlink" Target="https://podminky.urs.cz/item/CS_URS_2024_02/612142001" TargetMode="External" /><Relationship Id="rId8" Type="http://schemas.openxmlformats.org/officeDocument/2006/relationships/hyperlink" Target="https://podminky.urs.cz/item/CS_URS_2024_02/612311131" TargetMode="External" /><Relationship Id="rId9" Type="http://schemas.openxmlformats.org/officeDocument/2006/relationships/hyperlink" Target="https://podminky.urs.cz/item/CS_URS_2024_02/612321111" TargetMode="External" /><Relationship Id="rId10" Type="http://schemas.openxmlformats.org/officeDocument/2006/relationships/hyperlink" Target="https://podminky.urs.cz/item/CS_URS_2024_02/612325211" TargetMode="External" /><Relationship Id="rId11" Type="http://schemas.openxmlformats.org/officeDocument/2006/relationships/hyperlink" Target="https://podminky.urs.cz/item/CS_URS_2024_02/619995001" TargetMode="External" /><Relationship Id="rId12" Type="http://schemas.openxmlformats.org/officeDocument/2006/relationships/hyperlink" Target="https://podminky.urs.cz/item/CS_URS_2024_02/631311112" TargetMode="External" /><Relationship Id="rId13" Type="http://schemas.openxmlformats.org/officeDocument/2006/relationships/hyperlink" Target="https://podminky.urs.cz/item/CS_URS_2024_02/642944121" TargetMode="External" /><Relationship Id="rId14" Type="http://schemas.openxmlformats.org/officeDocument/2006/relationships/hyperlink" Target="https://podminky.urs.cz/item/CS_URS_2024_02/949101111" TargetMode="External" /><Relationship Id="rId15" Type="http://schemas.openxmlformats.org/officeDocument/2006/relationships/hyperlink" Target="https://podminky.urs.cz/item/CS_URS_2024_02/949111211" TargetMode="External" /><Relationship Id="rId16" Type="http://schemas.openxmlformats.org/officeDocument/2006/relationships/hyperlink" Target="https://podminky.urs.cz/item/CS_URS_2024_02/949111812" TargetMode="External" /><Relationship Id="rId17" Type="http://schemas.openxmlformats.org/officeDocument/2006/relationships/hyperlink" Target="https://podminky.urs.cz/item/CS_URS_2024_02/952901111" TargetMode="External" /><Relationship Id="rId18" Type="http://schemas.openxmlformats.org/officeDocument/2006/relationships/hyperlink" Target="https://podminky.urs.cz/item/CS_URS_2024_02/962031133" TargetMode="External" /><Relationship Id="rId19" Type="http://schemas.openxmlformats.org/officeDocument/2006/relationships/hyperlink" Target="https://podminky.urs.cz/item/CS_URS_2024_02/968062355" TargetMode="External" /><Relationship Id="rId20" Type="http://schemas.openxmlformats.org/officeDocument/2006/relationships/hyperlink" Target="https://podminky.urs.cz/item/CS_URS_2024_02/968072455" TargetMode="External" /><Relationship Id="rId21" Type="http://schemas.openxmlformats.org/officeDocument/2006/relationships/hyperlink" Target="https://podminky.urs.cz/item/CS_URS_2024_02/971033331" TargetMode="External" /><Relationship Id="rId22" Type="http://schemas.openxmlformats.org/officeDocument/2006/relationships/hyperlink" Target="https://podminky.urs.cz/item/CS_URS_2024_02/971033341" TargetMode="External" /><Relationship Id="rId23" Type="http://schemas.openxmlformats.org/officeDocument/2006/relationships/hyperlink" Target="https://podminky.urs.cz/item/CS_URS_2024_02/971033631" TargetMode="External" /><Relationship Id="rId24" Type="http://schemas.openxmlformats.org/officeDocument/2006/relationships/hyperlink" Target="https://podminky.urs.cz/item/CS_URS_2024_02/972054241" TargetMode="External" /><Relationship Id="rId25" Type="http://schemas.openxmlformats.org/officeDocument/2006/relationships/hyperlink" Target="https://podminky.urs.cz/item/CS_URS_2024_02/974031144" TargetMode="External" /><Relationship Id="rId26" Type="http://schemas.openxmlformats.org/officeDocument/2006/relationships/hyperlink" Target="https://podminky.urs.cz/item/CS_URS_2024_02/997006004" TargetMode="External" /><Relationship Id="rId27" Type="http://schemas.openxmlformats.org/officeDocument/2006/relationships/hyperlink" Target="https://podminky.urs.cz/item/CS_URS_2024_02/997013211" TargetMode="External" /><Relationship Id="rId28" Type="http://schemas.openxmlformats.org/officeDocument/2006/relationships/hyperlink" Target="https://podminky.urs.cz/item/CS_URS_2024_02/997013821" TargetMode="External" /><Relationship Id="rId29" Type="http://schemas.openxmlformats.org/officeDocument/2006/relationships/hyperlink" Target="https://podminky.urs.cz/item/CS_URS_2024_02/997013511" TargetMode="External" /><Relationship Id="rId30" Type="http://schemas.openxmlformats.org/officeDocument/2006/relationships/hyperlink" Target="https://podminky.urs.cz/item/CS_URS_2024_02/997013509" TargetMode="External" /><Relationship Id="rId31" Type="http://schemas.openxmlformats.org/officeDocument/2006/relationships/hyperlink" Target="https://podminky.urs.cz/item/CS_URS_2024_02/998011001" TargetMode="External" /><Relationship Id="rId32" Type="http://schemas.openxmlformats.org/officeDocument/2006/relationships/hyperlink" Target="https://podminky.urs.cz/item/CS_URS_2024_02/721140802" TargetMode="External" /><Relationship Id="rId33" Type="http://schemas.openxmlformats.org/officeDocument/2006/relationships/hyperlink" Target="https://podminky.urs.cz/item/CS_URS_2024_02/721210812" TargetMode="External" /><Relationship Id="rId34" Type="http://schemas.openxmlformats.org/officeDocument/2006/relationships/hyperlink" Target="https://podminky.urs.cz/item/CS_URS_2024_02/721174025" TargetMode="External" /><Relationship Id="rId35" Type="http://schemas.openxmlformats.org/officeDocument/2006/relationships/hyperlink" Target="https://podminky.urs.cz/item/CS_URS_2024_02/721174045" TargetMode="External" /><Relationship Id="rId36" Type="http://schemas.openxmlformats.org/officeDocument/2006/relationships/hyperlink" Target="https://podminky.urs.cz/item/CS_URS_2024_02/721174043" TargetMode="External" /><Relationship Id="rId37" Type="http://schemas.openxmlformats.org/officeDocument/2006/relationships/hyperlink" Target="https://podminky.urs.cz/item/CS_URS_2024_02/721211401" TargetMode="External" /><Relationship Id="rId38" Type="http://schemas.openxmlformats.org/officeDocument/2006/relationships/hyperlink" Target="https://podminky.urs.cz/item/CS_URS_2024_02/721290111" TargetMode="External" /><Relationship Id="rId39" Type="http://schemas.openxmlformats.org/officeDocument/2006/relationships/hyperlink" Target="https://podminky.urs.cz/item/CS_URS_2024_02/998721101" TargetMode="External" /><Relationship Id="rId40" Type="http://schemas.openxmlformats.org/officeDocument/2006/relationships/hyperlink" Target="https://podminky.urs.cz/item/CS_URS_2024_02/722174002" TargetMode="External" /><Relationship Id="rId41" Type="http://schemas.openxmlformats.org/officeDocument/2006/relationships/hyperlink" Target="https://podminky.urs.cz/item/CS_URS_2024_02/722181221" TargetMode="External" /><Relationship Id="rId42" Type="http://schemas.openxmlformats.org/officeDocument/2006/relationships/hyperlink" Target="https://podminky.urs.cz/item/CS_URS_2024_02/722220111" TargetMode="External" /><Relationship Id="rId43" Type="http://schemas.openxmlformats.org/officeDocument/2006/relationships/hyperlink" Target="https://podminky.urs.cz/item/CS_URS_2024_02/722232171" TargetMode="External" /><Relationship Id="rId44" Type="http://schemas.openxmlformats.org/officeDocument/2006/relationships/hyperlink" Target="https://podminky.urs.cz/item/CS_URS_2024_02/722240122" TargetMode="External" /><Relationship Id="rId45" Type="http://schemas.openxmlformats.org/officeDocument/2006/relationships/hyperlink" Target="https://podminky.urs.cz/item/CS_URS_2024_02/722290226" TargetMode="External" /><Relationship Id="rId46" Type="http://schemas.openxmlformats.org/officeDocument/2006/relationships/hyperlink" Target="https://podminky.urs.cz/item/CS_URS_2024_02/722290234" TargetMode="External" /><Relationship Id="rId47" Type="http://schemas.openxmlformats.org/officeDocument/2006/relationships/hyperlink" Target="https://podminky.urs.cz/item/CS_URS_2024_02/998722101" TargetMode="External" /><Relationship Id="rId48" Type="http://schemas.openxmlformats.org/officeDocument/2006/relationships/hyperlink" Target="https://podminky.urs.cz/item/CS_URS_2024_02/725110811" TargetMode="External" /><Relationship Id="rId49" Type="http://schemas.openxmlformats.org/officeDocument/2006/relationships/hyperlink" Target="https://podminky.urs.cz/item/CS_URS_2024_02/725112171" TargetMode="External" /><Relationship Id="rId50" Type="http://schemas.openxmlformats.org/officeDocument/2006/relationships/hyperlink" Target="https://podminky.urs.cz/item/CS_URS_2024_02/725121502" TargetMode="External" /><Relationship Id="rId51" Type="http://schemas.openxmlformats.org/officeDocument/2006/relationships/hyperlink" Target="https://podminky.urs.cz/item/CS_URS_2024_02/725210821" TargetMode="External" /><Relationship Id="rId52" Type="http://schemas.openxmlformats.org/officeDocument/2006/relationships/hyperlink" Target="https://podminky.urs.cz/item/CS_URS_2024_02/725211603" TargetMode="External" /><Relationship Id="rId53" Type="http://schemas.openxmlformats.org/officeDocument/2006/relationships/hyperlink" Target="https://podminky.urs.cz/item/CS_URS_2024_02/725244204" TargetMode="External" /><Relationship Id="rId54" Type="http://schemas.openxmlformats.org/officeDocument/2006/relationships/hyperlink" Target="https://podminky.urs.cz/item/CS_URS_2024_02/725244312" TargetMode="External" /><Relationship Id="rId55" Type="http://schemas.openxmlformats.org/officeDocument/2006/relationships/hyperlink" Target="https://podminky.urs.cz/item/CS_URS_2024_02/725330840" TargetMode="External" /><Relationship Id="rId56" Type="http://schemas.openxmlformats.org/officeDocument/2006/relationships/hyperlink" Target="https://podminky.urs.cz/item/CS_URS_2024_02/725820801" TargetMode="External" /><Relationship Id="rId57" Type="http://schemas.openxmlformats.org/officeDocument/2006/relationships/hyperlink" Target="https://podminky.urs.cz/item/CS_URS_2024_02/725822611" TargetMode="External" /><Relationship Id="rId58" Type="http://schemas.openxmlformats.org/officeDocument/2006/relationships/hyperlink" Target="https://podminky.urs.cz/item/CS_URS_2024_02/725841311" TargetMode="External" /><Relationship Id="rId59" Type="http://schemas.openxmlformats.org/officeDocument/2006/relationships/hyperlink" Target="https://podminky.urs.cz/item/CS_URS_2024_02/725980123" TargetMode="External" /><Relationship Id="rId60" Type="http://schemas.openxmlformats.org/officeDocument/2006/relationships/hyperlink" Target="https://podminky.urs.cz/item/CS_URS_2024_02/998725101" TargetMode="External" /><Relationship Id="rId61" Type="http://schemas.openxmlformats.org/officeDocument/2006/relationships/hyperlink" Target="https://podminky.urs.cz/item/CS_URS_2024_02/735111810" TargetMode="External" /><Relationship Id="rId62" Type="http://schemas.openxmlformats.org/officeDocument/2006/relationships/hyperlink" Target="https://podminky.urs.cz/item/CS_URS_2024_02/735141112" TargetMode="External" /><Relationship Id="rId63" Type="http://schemas.openxmlformats.org/officeDocument/2006/relationships/hyperlink" Target="https://podminky.urs.cz/item/CS_URS_2024_02/735151399" TargetMode="External" /><Relationship Id="rId64" Type="http://schemas.openxmlformats.org/officeDocument/2006/relationships/hyperlink" Target="https://podminky.urs.cz/item/CS_URS_2024_02/741371102" TargetMode="External" /><Relationship Id="rId65" Type="http://schemas.openxmlformats.org/officeDocument/2006/relationships/hyperlink" Target="https://podminky.urs.cz/item/CS_URS_2024_02/751510861" TargetMode="External" /><Relationship Id="rId66" Type="http://schemas.openxmlformats.org/officeDocument/2006/relationships/hyperlink" Target="https://podminky.urs.cz/item/CS_URS_2024_02/644941111" TargetMode="External" /><Relationship Id="rId67" Type="http://schemas.openxmlformats.org/officeDocument/2006/relationships/hyperlink" Target="https://podminky.urs.cz/item/CS_URS_2024_02/953943111" TargetMode="External" /><Relationship Id="rId68" Type="http://schemas.openxmlformats.org/officeDocument/2006/relationships/hyperlink" Target="https://podminky.urs.cz/item/CS_URS_2024_02/751311092" TargetMode="External" /><Relationship Id="rId69" Type="http://schemas.openxmlformats.org/officeDocument/2006/relationships/hyperlink" Target="https://podminky.urs.cz/item/CS_URS_2024_02/998751101" TargetMode="External" /><Relationship Id="rId70" Type="http://schemas.openxmlformats.org/officeDocument/2006/relationships/hyperlink" Target="https://podminky.urs.cz/item/CS_URS_2024_02/763121411" TargetMode="External" /><Relationship Id="rId71" Type="http://schemas.openxmlformats.org/officeDocument/2006/relationships/hyperlink" Target="https://podminky.urs.cz/item/CS_URS_2024_02/763131451" TargetMode="External" /><Relationship Id="rId72" Type="http://schemas.openxmlformats.org/officeDocument/2006/relationships/hyperlink" Target="https://podminky.urs.cz/item/CS_URS_2024_02/763131751" TargetMode="External" /><Relationship Id="rId73" Type="http://schemas.openxmlformats.org/officeDocument/2006/relationships/hyperlink" Target="https://podminky.urs.cz/item/CS_URS_2024_02/763431011" TargetMode="External" /><Relationship Id="rId74" Type="http://schemas.openxmlformats.org/officeDocument/2006/relationships/hyperlink" Target="https://podminky.urs.cz/item/CS_URS_2024_02/998763301" TargetMode="External" /><Relationship Id="rId75" Type="http://schemas.openxmlformats.org/officeDocument/2006/relationships/hyperlink" Target="https://podminky.urs.cz/item/CS_URS_2024_02/765131803" TargetMode="External" /><Relationship Id="rId76" Type="http://schemas.openxmlformats.org/officeDocument/2006/relationships/hyperlink" Target="https://podminky.urs.cz/item/CS_URS_2024_02/765131823" TargetMode="External" /><Relationship Id="rId77" Type="http://schemas.openxmlformats.org/officeDocument/2006/relationships/hyperlink" Target="https://podminky.urs.cz/item/CS_URS_2024_02/765131857" TargetMode="External" /><Relationship Id="rId78" Type="http://schemas.openxmlformats.org/officeDocument/2006/relationships/hyperlink" Target="https://podminky.urs.cz/item/CS_URS_2024_02/765131877" TargetMode="External" /><Relationship Id="rId79" Type="http://schemas.openxmlformats.org/officeDocument/2006/relationships/hyperlink" Target="https://podminky.urs.cz/item/CS_URS_2024_02/765231851" TargetMode="External" /><Relationship Id="rId80" Type="http://schemas.openxmlformats.org/officeDocument/2006/relationships/hyperlink" Target="https://podminky.urs.cz/item/CS_URS_2024_02/766622216" TargetMode="External" /><Relationship Id="rId81" Type="http://schemas.openxmlformats.org/officeDocument/2006/relationships/hyperlink" Target="https://podminky.urs.cz/item/CS_URS_2024_02/766691914" TargetMode="External" /><Relationship Id="rId82" Type="http://schemas.openxmlformats.org/officeDocument/2006/relationships/hyperlink" Target="https://podminky.urs.cz/item/CS_URS_2024_02/766695212" TargetMode="External" /><Relationship Id="rId83" Type="http://schemas.openxmlformats.org/officeDocument/2006/relationships/hyperlink" Target="https://podminky.urs.cz/item/CS_URS_2024_02/998766101" TargetMode="External" /><Relationship Id="rId84" Type="http://schemas.openxmlformats.org/officeDocument/2006/relationships/hyperlink" Target="https://podminky.urs.cz/item/CS_URS_2024_02/771573810" TargetMode="External" /><Relationship Id="rId85" Type="http://schemas.openxmlformats.org/officeDocument/2006/relationships/hyperlink" Target="https://podminky.urs.cz/item/CS_URS_2024_02/776111311" TargetMode="External" /><Relationship Id="rId86" Type="http://schemas.openxmlformats.org/officeDocument/2006/relationships/hyperlink" Target="https://podminky.urs.cz/item/CS_URS_2024_02/771591111" TargetMode="External" /><Relationship Id="rId87" Type="http://schemas.openxmlformats.org/officeDocument/2006/relationships/hyperlink" Target="https://podminky.urs.cz/item/CS_URS_2024_02/771151012" TargetMode="External" /><Relationship Id="rId88" Type="http://schemas.openxmlformats.org/officeDocument/2006/relationships/hyperlink" Target="https://podminky.urs.cz/item/CS_URS_2024_02/711193121" TargetMode="External" /><Relationship Id="rId89" Type="http://schemas.openxmlformats.org/officeDocument/2006/relationships/hyperlink" Target="https://podminky.urs.cz/item/CS_URS_2024_02/771574112" TargetMode="External" /><Relationship Id="rId90" Type="http://schemas.openxmlformats.org/officeDocument/2006/relationships/hyperlink" Target="https://podminky.urs.cz/item/CS_URS_2024_02/998771102" TargetMode="External" /><Relationship Id="rId91" Type="http://schemas.openxmlformats.org/officeDocument/2006/relationships/hyperlink" Target="https://podminky.urs.cz/item/CS_URS_2024_02/776111311" TargetMode="External" /><Relationship Id="rId92" Type="http://schemas.openxmlformats.org/officeDocument/2006/relationships/hyperlink" Target="https://podminky.urs.cz/item/CS_URS_2024_02/776141113" TargetMode="External" /><Relationship Id="rId93" Type="http://schemas.openxmlformats.org/officeDocument/2006/relationships/hyperlink" Target="https://podminky.urs.cz/item/CS_URS_2024_02/776221111" TargetMode="External" /><Relationship Id="rId94" Type="http://schemas.openxmlformats.org/officeDocument/2006/relationships/hyperlink" Target="https://podminky.urs.cz/item/CS_URS_2024_02/776223111" TargetMode="External" /><Relationship Id="rId95" Type="http://schemas.openxmlformats.org/officeDocument/2006/relationships/hyperlink" Target="https://podminky.urs.cz/item/CS_URS_2024_02/776411111" TargetMode="External" /><Relationship Id="rId96" Type="http://schemas.openxmlformats.org/officeDocument/2006/relationships/hyperlink" Target="https://podminky.urs.cz/item/CS_URS_2024_02/998776101" TargetMode="External" /><Relationship Id="rId97" Type="http://schemas.openxmlformats.org/officeDocument/2006/relationships/hyperlink" Target="https://podminky.urs.cz/item/CS_URS_2024_02/781471810" TargetMode="External" /><Relationship Id="rId98" Type="http://schemas.openxmlformats.org/officeDocument/2006/relationships/hyperlink" Target="https://podminky.urs.cz/item/CS_URS_2024_02/781121011" TargetMode="External" /><Relationship Id="rId99" Type="http://schemas.openxmlformats.org/officeDocument/2006/relationships/hyperlink" Target="https://podminky.urs.cz/item/CS_URS_2024_02/711193131" TargetMode="External" /><Relationship Id="rId100" Type="http://schemas.openxmlformats.org/officeDocument/2006/relationships/hyperlink" Target="https://podminky.urs.cz/item/CS_URS_2024_02/781474114" TargetMode="External" /><Relationship Id="rId101" Type="http://schemas.openxmlformats.org/officeDocument/2006/relationships/hyperlink" Target="https://podminky.urs.cz/item/CS_URS_2024_02/998781102" TargetMode="External" /><Relationship Id="rId102" Type="http://schemas.openxmlformats.org/officeDocument/2006/relationships/hyperlink" Target="https://podminky.urs.cz/item/CS_URS_2024_02/783314201" TargetMode="External" /><Relationship Id="rId103" Type="http://schemas.openxmlformats.org/officeDocument/2006/relationships/hyperlink" Target="https://podminky.urs.cz/item/CS_URS_2024_02/783317101" TargetMode="External" /><Relationship Id="rId104" Type="http://schemas.openxmlformats.org/officeDocument/2006/relationships/hyperlink" Target="https://podminky.urs.cz/item/CS_URS_2024_02/783813131" TargetMode="External" /><Relationship Id="rId105" Type="http://schemas.openxmlformats.org/officeDocument/2006/relationships/hyperlink" Target="https://podminky.urs.cz/item/CS_URS_2024_02/783817121" TargetMode="External" /><Relationship Id="rId106" Type="http://schemas.openxmlformats.org/officeDocument/2006/relationships/hyperlink" Target="https://podminky.urs.cz/item/CS_URS_2024_02/784121001" TargetMode="External" /><Relationship Id="rId107" Type="http://schemas.openxmlformats.org/officeDocument/2006/relationships/hyperlink" Target="https://podminky.urs.cz/item/CS_URS_2024_02/784181001" TargetMode="External" /><Relationship Id="rId108" Type="http://schemas.openxmlformats.org/officeDocument/2006/relationships/hyperlink" Target="https://podminky.urs.cz/item/CS_URS_2024_02/784211111" TargetMode="External" /><Relationship Id="rId109" Type="http://schemas.openxmlformats.org/officeDocument/2006/relationships/hyperlink" Target="https://podminky.urs.cz/item/CS_URS_2024_02/784221101" TargetMode="External" /><Relationship Id="rId110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S4" s="14" t="s">
        <v>11</v>
      </c>
    </row>
    <row r="5" s="1" customFormat="1" ht="12" customHeight="1">
      <c r="B5" s="18"/>
      <c r="C5" s="19"/>
      <c r="D5" s="22" t="s">
        <v>12</v>
      </c>
      <c r="E5" s="19"/>
      <c r="F5" s="19"/>
      <c r="G5" s="19"/>
      <c r="H5" s="19"/>
      <c r="I5" s="19"/>
      <c r="J5" s="19"/>
      <c r="K5" s="23" t="s">
        <v>13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S5" s="14" t="s">
        <v>6</v>
      </c>
    </row>
    <row r="6" s="1" customFormat="1" ht="36.96" customHeight="1">
      <c r="B6" s="18"/>
      <c r="C6" s="19"/>
      <c r="D6" s="24" t="s">
        <v>14</v>
      </c>
      <c r="E6" s="19"/>
      <c r="F6" s="19"/>
      <c r="G6" s="19"/>
      <c r="H6" s="19"/>
      <c r="I6" s="19"/>
      <c r="J6" s="19"/>
      <c r="K6" s="25" t="s">
        <v>15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S6" s="14" t="s">
        <v>6</v>
      </c>
    </row>
    <row r="7" s="1" customFormat="1" ht="12" customHeight="1">
      <c r="B7" s="18"/>
      <c r="C7" s="19"/>
      <c r="D7" s="26" t="s">
        <v>16</v>
      </c>
      <c r="E7" s="19"/>
      <c r="F7" s="19"/>
      <c r="G7" s="19"/>
      <c r="H7" s="19"/>
      <c r="I7" s="19"/>
      <c r="J7" s="19"/>
      <c r="K7" s="23" t="s">
        <v>17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18</v>
      </c>
      <c r="AL7" s="19"/>
      <c r="AM7" s="19"/>
      <c r="AN7" s="23" t="s">
        <v>17</v>
      </c>
      <c r="AO7" s="19"/>
      <c r="AP7" s="19"/>
      <c r="AQ7" s="19"/>
      <c r="AR7" s="17"/>
      <c r="BS7" s="14" t="s">
        <v>6</v>
      </c>
    </row>
    <row r="8" s="1" customFormat="1" ht="12" customHeight="1">
      <c r="B8" s="18"/>
      <c r="C8" s="19"/>
      <c r="D8" s="26" t="s">
        <v>19</v>
      </c>
      <c r="E8" s="19"/>
      <c r="F8" s="19"/>
      <c r="G8" s="19"/>
      <c r="H8" s="19"/>
      <c r="I8" s="19"/>
      <c r="J8" s="19"/>
      <c r="K8" s="23" t="s">
        <v>20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21</v>
      </c>
      <c r="AL8" s="19"/>
      <c r="AM8" s="19"/>
      <c r="AN8" s="23" t="s">
        <v>22</v>
      </c>
      <c r="AO8" s="19"/>
      <c r="AP8" s="19"/>
      <c r="AQ8" s="19"/>
      <c r="AR8" s="17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S9" s="14" t="s">
        <v>6</v>
      </c>
    </row>
    <row r="10" s="1" customFormat="1" ht="12" customHeight="1">
      <c r="B10" s="18"/>
      <c r="C10" s="19"/>
      <c r="D10" s="26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24</v>
      </c>
      <c r="AL10" s="19"/>
      <c r="AM10" s="19"/>
      <c r="AN10" s="23" t="s">
        <v>25</v>
      </c>
      <c r="AO10" s="19"/>
      <c r="AP10" s="19"/>
      <c r="AQ10" s="19"/>
      <c r="AR10" s="17"/>
      <c r="BS10" s="14" t="s">
        <v>6</v>
      </c>
    </row>
    <row r="11" s="1" customFormat="1" ht="18.48" customHeight="1">
      <c r="B11" s="18"/>
      <c r="C11" s="19"/>
      <c r="D11" s="19"/>
      <c r="E11" s="23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27</v>
      </c>
      <c r="AL11" s="19"/>
      <c r="AM11" s="19"/>
      <c r="AN11" s="23" t="s">
        <v>28</v>
      </c>
      <c r="AO11" s="19"/>
      <c r="AP11" s="19"/>
      <c r="AQ11" s="19"/>
      <c r="AR11" s="17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S12" s="14" t="s">
        <v>6</v>
      </c>
    </row>
    <row r="13" s="1" customFormat="1" ht="12" customHeight="1">
      <c r="B13" s="18"/>
      <c r="C13" s="19"/>
      <c r="D13" s="26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24</v>
      </c>
      <c r="AL13" s="19"/>
      <c r="AM13" s="19"/>
      <c r="AN13" s="23" t="s">
        <v>17</v>
      </c>
      <c r="AO13" s="19"/>
      <c r="AP13" s="19"/>
      <c r="AQ13" s="19"/>
      <c r="AR13" s="17"/>
      <c r="BS13" s="14" t="s">
        <v>6</v>
      </c>
    </row>
    <row r="14">
      <c r="B14" s="18"/>
      <c r="C14" s="19"/>
      <c r="D14" s="19"/>
      <c r="E14" s="23" t="s">
        <v>30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26" t="s">
        <v>27</v>
      </c>
      <c r="AL14" s="19"/>
      <c r="AM14" s="19"/>
      <c r="AN14" s="23" t="s">
        <v>17</v>
      </c>
      <c r="AO14" s="19"/>
      <c r="AP14" s="19"/>
      <c r="AQ14" s="19"/>
      <c r="AR14" s="17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S15" s="14" t="s">
        <v>4</v>
      </c>
    </row>
    <row r="16" s="1" customFormat="1" ht="12" customHeight="1">
      <c r="B16" s="18"/>
      <c r="C16" s="19"/>
      <c r="D16" s="26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24</v>
      </c>
      <c r="AL16" s="19"/>
      <c r="AM16" s="19"/>
      <c r="AN16" s="23" t="s">
        <v>17</v>
      </c>
      <c r="AO16" s="19"/>
      <c r="AP16" s="19"/>
      <c r="AQ16" s="19"/>
      <c r="AR16" s="17"/>
      <c r="BS16" s="14" t="s">
        <v>4</v>
      </c>
    </row>
    <row r="17" s="1" customFormat="1" ht="18.48" customHeight="1">
      <c r="B17" s="18"/>
      <c r="C17" s="19"/>
      <c r="D17" s="19"/>
      <c r="E17" s="23" t="s">
        <v>30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27</v>
      </c>
      <c r="AL17" s="19"/>
      <c r="AM17" s="19"/>
      <c r="AN17" s="23" t="s">
        <v>17</v>
      </c>
      <c r="AO17" s="19"/>
      <c r="AP17" s="19"/>
      <c r="AQ17" s="19"/>
      <c r="AR17" s="17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S18" s="14" t="s">
        <v>6</v>
      </c>
    </row>
    <row r="19" s="1" customFormat="1" ht="12" customHeight="1">
      <c r="B19" s="18"/>
      <c r="C19" s="19"/>
      <c r="D19" s="26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24</v>
      </c>
      <c r="AL19" s="19"/>
      <c r="AM19" s="19"/>
      <c r="AN19" s="23" t="s">
        <v>17</v>
      </c>
      <c r="AO19" s="19"/>
      <c r="AP19" s="19"/>
      <c r="AQ19" s="19"/>
      <c r="AR19" s="17"/>
      <c r="BS19" s="14" t="s">
        <v>6</v>
      </c>
    </row>
    <row r="20" s="1" customFormat="1" ht="18.48" customHeight="1">
      <c r="B20" s="18"/>
      <c r="C20" s="19"/>
      <c r="D20" s="19"/>
      <c r="E20" s="23" t="s">
        <v>30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27</v>
      </c>
      <c r="AL20" s="19"/>
      <c r="AM20" s="19"/>
      <c r="AN20" s="23" t="s">
        <v>17</v>
      </c>
      <c r="AO20" s="19"/>
      <c r="AP20" s="19"/>
      <c r="AQ20" s="19"/>
      <c r="AR20" s="17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</row>
    <row r="22" s="1" customFormat="1" ht="12" customHeight="1">
      <c r="B22" s="18"/>
      <c r="C22" s="19"/>
      <c r="D22" s="26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</row>
    <row r="23" s="1" customFormat="1" ht="47.25" customHeight="1">
      <c r="B23" s="18"/>
      <c r="C23" s="19"/>
      <c r="D23" s="19"/>
      <c r="E23" s="27" t="s">
        <v>35</v>
      </c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19"/>
      <c r="AP23" s="19"/>
      <c r="AQ23" s="19"/>
      <c r="AR23" s="17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</row>
    <row r="25" s="1" customFormat="1" ht="6.96" customHeight="1">
      <c r="B25" s="18"/>
      <c r="C25" s="19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9"/>
      <c r="AQ25" s="19"/>
      <c r="AR25" s="17"/>
    </row>
    <row r="26" s="2" customFormat="1" ht="25.92" customHeight="1">
      <c r="A26" s="29"/>
      <c r="B26" s="30"/>
      <c r="C26" s="31"/>
      <c r="D26" s="32" t="s">
        <v>36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4">
        <f>ROUND(AG54,2)</f>
        <v>32615320.510000002</v>
      </c>
      <c r="AL26" s="33"/>
      <c r="AM26" s="33"/>
      <c r="AN26" s="33"/>
      <c r="AO26" s="33"/>
      <c r="AP26" s="31"/>
      <c r="AQ26" s="31"/>
      <c r="AR26" s="35"/>
      <c r="BE26" s="29"/>
    </row>
    <row r="27" s="2" customFormat="1" ht="6.96" customHeight="1">
      <c r="A27" s="29"/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5"/>
      <c r="BE27" s="29"/>
    </row>
    <row r="28" s="2" customFormat="1">
      <c r="A28" s="29"/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6" t="s">
        <v>37</v>
      </c>
      <c r="M28" s="36"/>
      <c r="N28" s="36"/>
      <c r="O28" s="36"/>
      <c r="P28" s="36"/>
      <c r="Q28" s="31"/>
      <c r="R28" s="31"/>
      <c r="S28" s="31"/>
      <c r="T28" s="31"/>
      <c r="U28" s="31"/>
      <c r="V28" s="31"/>
      <c r="W28" s="36" t="s">
        <v>38</v>
      </c>
      <c r="X28" s="36"/>
      <c r="Y28" s="36"/>
      <c r="Z28" s="36"/>
      <c r="AA28" s="36"/>
      <c r="AB28" s="36"/>
      <c r="AC28" s="36"/>
      <c r="AD28" s="36"/>
      <c r="AE28" s="36"/>
      <c r="AF28" s="31"/>
      <c r="AG28" s="31"/>
      <c r="AH28" s="31"/>
      <c r="AI28" s="31"/>
      <c r="AJ28" s="31"/>
      <c r="AK28" s="36" t="s">
        <v>39</v>
      </c>
      <c r="AL28" s="36"/>
      <c r="AM28" s="36"/>
      <c r="AN28" s="36"/>
      <c r="AO28" s="36"/>
      <c r="AP28" s="31"/>
      <c r="AQ28" s="31"/>
      <c r="AR28" s="35"/>
      <c r="BE28" s="29"/>
    </row>
    <row r="29" s="3" customFormat="1" ht="14.4" customHeight="1">
      <c r="A29" s="3"/>
      <c r="B29" s="37"/>
      <c r="C29" s="38"/>
      <c r="D29" s="26" t="s">
        <v>40</v>
      </c>
      <c r="E29" s="38"/>
      <c r="F29" s="26" t="s">
        <v>41</v>
      </c>
      <c r="G29" s="38"/>
      <c r="H29" s="38"/>
      <c r="I29" s="38"/>
      <c r="J29" s="38"/>
      <c r="K29" s="38"/>
      <c r="L29" s="39">
        <v>0.20999999999999999</v>
      </c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40">
        <f>ROUND(AZ54, 2)</f>
        <v>32615320.510000002</v>
      </c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40">
        <f>ROUND(AV54, 2)</f>
        <v>6849217.3099999996</v>
      </c>
      <c r="AL29" s="38"/>
      <c r="AM29" s="38"/>
      <c r="AN29" s="38"/>
      <c r="AO29" s="38"/>
      <c r="AP29" s="38"/>
      <c r="AQ29" s="38"/>
      <c r="AR29" s="41"/>
      <c r="BE29" s="3"/>
    </row>
    <row r="30" s="3" customFormat="1" ht="14.4" customHeight="1">
      <c r="A30" s="3"/>
      <c r="B30" s="37"/>
      <c r="C30" s="38"/>
      <c r="D30" s="38"/>
      <c r="E30" s="38"/>
      <c r="F30" s="26" t="s">
        <v>42</v>
      </c>
      <c r="G30" s="38"/>
      <c r="H30" s="38"/>
      <c r="I30" s="38"/>
      <c r="J30" s="38"/>
      <c r="K30" s="38"/>
      <c r="L30" s="39">
        <v>0.12</v>
      </c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40">
        <f>ROUND(BA54, 2)</f>
        <v>0</v>
      </c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40">
        <f>ROUND(AW54, 2)</f>
        <v>0</v>
      </c>
      <c r="AL30" s="38"/>
      <c r="AM30" s="38"/>
      <c r="AN30" s="38"/>
      <c r="AO30" s="38"/>
      <c r="AP30" s="38"/>
      <c r="AQ30" s="38"/>
      <c r="AR30" s="41"/>
      <c r="BE30" s="3"/>
    </row>
    <row r="31" hidden="1" s="3" customFormat="1" ht="14.4" customHeight="1">
      <c r="A31" s="3"/>
      <c r="B31" s="37"/>
      <c r="C31" s="38"/>
      <c r="D31" s="38"/>
      <c r="E31" s="38"/>
      <c r="F31" s="26" t="s">
        <v>43</v>
      </c>
      <c r="G31" s="38"/>
      <c r="H31" s="38"/>
      <c r="I31" s="38"/>
      <c r="J31" s="38"/>
      <c r="K31" s="38"/>
      <c r="L31" s="39">
        <v>0.20999999999999999</v>
      </c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40">
        <f>ROUND(BB54, 2)</f>
        <v>0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40">
        <v>0</v>
      </c>
      <c r="AL31" s="38"/>
      <c r="AM31" s="38"/>
      <c r="AN31" s="38"/>
      <c r="AO31" s="38"/>
      <c r="AP31" s="38"/>
      <c r="AQ31" s="38"/>
      <c r="AR31" s="41"/>
      <c r="BE31" s="3"/>
    </row>
    <row r="32" hidden="1" s="3" customFormat="1" ht="14.4" customHeight="1">
      <c r="A32" s="3"/>
      <c r="B32" s="37"/>
      <c r="C32" s="38"/>
      <c r="D32" s="38"/>
      <c r="E32" s="38"/>
      <c r="F32" s="26" t="s">
        <v>44</v>
      </c>
      <c r="G32" s="38"/>
      <c r="H32" s="38"/>
      <c r="I32" s="38"/>
      <c r="J32" s="38"/>
      <c r="K32" s="38"/>
      <c r="L32" s="39">
        <v>0.12</v>
      </c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40">
        <f>ROUND(BC54, 2)</f>
        <v>0</v>
      </c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40">
        <v>0</v>
      </c>
      <c r="AL32" s="38"/>
      <c r="AM32" s="38"/>
      <c r="AN32" s="38"/>
      <c r="AO32" s="38"/>
      <c r="AP32" s="38"/>
      <c r="AQ32" s="38"/>
      <c r="AR32" s="41"/>
      <c r="BE32" s="3"/>
    </row>
    <row r="33" hidden="1" s="3" customFormat="1" ht="14.4" customHeight="1">
      <c r="A33" s="3"/>
      <c r="B33" s="37"/>
      <c r="C33" s="38"/>
      <c r="D33" s="38"/>
      <c r="E33" s="38"/>
      <c r="F33" s="26" t="s">
        <v>45</v>
      </c>
      <c r="G33" s="38"/>
      <c r="H33" s="38"/>
      <c r="I33" s="38"/>
      <c r="J33" s="38"/>
      <c r="K33" s="38"/>
      <c r="L33" s="39">
        <v>0</v>
      </c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40">
        <f>ROUND(BD54, 2)</f>
        <v>0</v>
      </c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40">
        <v>0</v>
      </c>
      <c r="AL33" s="38"/>
      <c r="AM33" s="38"/>
      <c r="AN33" s="38"/>
      <c r="AO33" s="38"/>
      <c r="AP33" s="38"/>
      <c r="AQ33" s="38"/>
      <c r="AR33" s="41"/>
      <c r="BE33" s="3"/>
    </row>
    <row r="34" s="2" customFormat="1" ht="6.96" customHeight="1">
      <c r="A34" s="29"/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5"/>
      <c r="BE34" s="29"/>
    </row>
    <row r="35" s="2" customFormat="1" ht="25.92" customHeight="1">
      <c r="A35" s="29"/>
      <c r="B35" s="30"/>
      <c r="C35" s="42"/>
      <c r="D35" s="43" t="s">
        <v>46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47</v>
      </c>
      <c r="U35" s="44"/>
      <c r="V35" s="44"/>
      <c r="W35" s="44"/>
      <c r="X35" s="46" t="s">
        <v>48</v>
      </c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7">
        <f>SUM(AK26:AK33)</f>
        <v>39464537.82</v>
      </c>
      <c r="AL35" s="44"/>
      <c r="AM35" s="44"/>
      <c r="AN35" s="44"/>
      <c r="AO35" s="48"/>
      <c r="AP35" s="42"/>
      <c r="AQ35" s="42"/>
      <c r="AR35" s="35"/>
      <c r="BE35" s="29"/>
    </row>
    <row r="36" s="2" customFormat="1" ht="6.96" customHeight="1">
      <c r="A36" s="29"/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5"/>
      <c r="BE36" s="29"/>
    </row>
    <row r="37" s="2" customFormat="1" ht="6.96" customHeight="1">
      <c r="A37" s="29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35"/>
      <c r="BE37" s="29"/>
    </row>
    <row r="41" s="2" customFormat="1" ht="6.96" customHeight="1">
      <c r="A41" s="29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35"/>
      <c r="BE41" s="29"/>
    </row>
    <row r="42" s="2" customFormat="1" ht="24.96" customHeight="1">
      <c r="A42" s="29"/>
      <c r="B42" s="30"/>
      <c r="C42" s="20" t="s">
        <v>49</v>
      </c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5"/>
      <c r="BE42" s="29"/>
    </row>
    <row r="43" s="2" customFormat="1" ht="6.96" customHeight="1">
      <c r="A43" s="29"/>
      <c r="B43" s="30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5"/>
      <c r="BE43" s="29"/>
    </row>
    <row r="44" s="4" customFormat="1" ht="12" customHeight="1">
      <c r="A44" s="4"/>
      <c r="B44" s="53"/>
      <c r="C44" s="26" t="s">
        <v>12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65024043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  <c r="BE44" s="4"/>
    </row>
    <row r="45" s="5" customFormat="1" ht="36.96" customHeight="1">
      <c r="A45" s="5"/>
      <c r="B45" s="56"/>
      <c r="C45" s="57" t="s">
        <v>14</v>
      </c>
      <c r="D45" s="58"/>
      <c r="E45" s="58"/>
      <c r="F45" s="58"/>
      <c r="G45" s="58"/>
      <c r="H45" s="58"/>
      <c r="I45" s="58"/>
      <c r="J45" s="58"/>
      <c r="K45" s="58"/>
      <c r="L45" s="59" t="str">
        <f>K6</f>
        <v>Obvod OŘ SPS Ústí nad Labem - opravy a údržba objektů 2024-2026 (ČÁST 1 - Karlovy Vary)</v>
      </c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60"/>
      <c r="BE45" s="5"/>
    </row>
    <row r="46" s="2" customFormat="1" ht="6.96" customHeight="1">
      <c r="A46" s="29"/>
      <c r="B46" s="30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5"/>
      <c r="BE46" s="29"/>
    </row>
    <row r="47" s="2" customFormat="1" ht="12" customHeight="1">
      <c r="A47" s="29"/>
      <c r="B47" s="30"/>
      <c r="C47" s="26" t="s">
        <v>19</v>
      </c>
      <c r="D47" s="31"/>
      <c r="E47" s="31"/>
      <c r="F47" s="31"/>
      <c r="G47" s="31"/>
      <c r="H47" s="31"/>
      <c r="I47" s="31"/>
      <c r="J47" s="31"/>
      <c r="K47" s="31"/>
      <c r="L47" s="61" t="str">
        <f>IF(K8="","",K8)</f>
        <v>obvod SPS provozního oddělení Karlovy Vary</v>
      </c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26" t="s">
        <v>21</v>
      </c>
      <c r="AJ47" s="31"/>
      <c r="AK47" s="31"/>
      <c r="AL47" s="31"/>
      <c r="AM47" s="62" t="str">
        <f>IF(AN8= "","",AN8)</f>
        <v>6. 8. 2024</v>
      </c>
      <c r="AN47" s="62"/>
      <c r="AO47" s="31"/>
      <c r="AP47" s="31"/>
      <c r="AQ47" s="31"/>
      <c r="AR47" s="35"/>
      <c r="BE47" s="29"/>
    </row>
    <row r="48" s="2" customFormat="1" ht="6.96" customHeight="1">
      <c r="A48" s="29"/>
      <c r="B48" s="30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5"/>
      <c r="BE48" s="29"/>
    </row>
    <row r="49" s="2" customFormat="1" ht="15.15" customHeight="1">
      <c r="A49" s="29"/>
      <c r="B49" s="30"/>
      <c r="C49" s="26" t="s">
        <v>23</v>
      </c>
      <c r="D49" s="31"/>
      <c r="E49" s="31"/>
      <c r="F49" s="31"/>
      <c r="G49" s="31"/>
      <c r="H49" s="31"/>
      <c r="I49" s="31"/>
      <c r="J49" s="31"/>
      <c r="K49" s="31"/>
      <c r="L49" s="54" t="str">
        <f>IF(E11= "","",E11)</f>
        <v>Správa železnic, státní organizace</v>
      </c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26" t="s">
        <v>31</v>
      </c>
      <c r="AJ49" s="31"/>
      <c r="AK49" s="31"/>
      <c r="AL49" s="31"/>
      <c r="AM49" s="63" t="str">
        <f>IF(E17="","",E17)</f>
        <v xml:space="preserve"> </v>
      </c>
      <c r="AN49" s="54"/>
      <c r="AO49" s="54"/>
      <c r="AP49" s="54"/>
      <c r="AQ49" s="31"/>
      <c r="AR49" s="35"/>
      <c r="AS49" s="64" t="s">
        <v>50</v>
      </c>
      <c r="AT49" s="65"/>
      <c r="AU49" s="66"/>
      <c r="AV49" s="66"/>
      <c r="AW49" s="66"/>
      <c r="AX49" s="66"/>
      <c r="AY49" s="66"/>
      <c r="AZ49" s="66"/>
      <c r="BA49" s="66"/>
      <c r="BB49" s="66"/>
      <c r="BC49" s="66"/>
      <c r="BD49" s="67"/>
      <c r="BE49" s="29"/>
    </row>
    <row r="50" s="2" customFormat="1" ht="15.15" customHeight="1">
      <c r="A50" s="29"/>
      <c r="B50" s="30"/>
      <c r="C50" s="26" t="s">
        <v>29</v>
      </c>
      <c r="D50" s="31"/>
      <c r="E50" s="31"/>
      <c r="F50" s="31"/>
      <c r="G50" s="31"/>
      <c r="H50" s="31"/>
      <c r="I50" s="31"/>
      <c r="J50" s="31"/>
      <c r="K50" s="31"/>
      <c r="L50" s="54" t="str">
        <f>IF(E14="","",E14)</f>
        <v xml:space="preserve"> </v>
      </c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26" t="s">
        <v>33</v>
      </c>
      <c r="AJ50" s="31"/>
      <c r="AK50" s="31"/>
      <c r="AL50" s="31"/>
      <c r="AM50" s="63" t="str">
        <f>IF(E20="","",E20)</f>
        <v xml:space="preserve"> </v>
      </c>
      <c r="AN50" s="54"/>
      <c r="AO50" s="54"/>
      <c r="AP50" s="54"/>
      <c r="AQ50" s="31"/>
      <c r="AR50" s="35"/>
      <c r="AS50" s="68"/>
      <c r="AT50" s="69"/>
      <c r="AU50" s="70"/>
      <c r="AV50" s="70"/>
      <c r="AW50" s="70"/>
      <c r="AX50" s="70"/>
      <c r="AY50" s="70"/>
      <c r="AZ50" s="70"/>
      <c r="BA50" s="70"/>
      <c r="BB50" s="70"/>
      <c r="BC50" s="70"/>
      <c r="BD50" s="71"/>
      <c r="BE50" s="29"/>
    </row>
    <row r="51" s="2" customFormat="1" ht="10.8" customHeight="1">
      <c r="A51" s="29"/>
      <c r="B51" s="30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5"/>
      <c r="AS51" s="72"/>
      <c r="AT51" s="73"/>
      <c r="AU51" s="74"/>
      <c r="AV51" s="74"/>
      <c r="AW51" s="74"/>
      <c r="AX51" s="74"/>
      <c r="AY51" s="74"/>
      <c r="AZ51" s="74"/>
      <c r="BA51" s="74"/>
      <c r="BB51" s="74"/>
      <c r="BC51" s="74"/>
      <c r="BD51" s="75"/>
      <c r="BE51" s="29"/>
    </row>
    <row r="52" s="2" customFormat="1" ht="29.28" customHeight="1">
      <c r="A52" s="29"/>
      <c r="B52" s="30"/>
      <c r="C52" s="76" t="s">
        <v>51</v>
      </c>
      <c r="D52" s="77"/>
      <c r="E52" s="77"/>
      <c r="F52" s="77"/>
      <c r="G52" s="77"/>
      <c r="H52" s="78"/>
      <c r="I52" s="79" t="s">
        <v>52</v>
      </c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  <c r="Y52" s="77"/>
      <c r="Z52" s="77"/>
      <c r="AA52" s="77"/>
      <c r="AB52" s="77"/>
      <c r="AC52" s="77"/>
      <c r="AD52" s="77"/>
      <c r="AE52" s="77"/>
      <c r="AF52" s="77"/>
      <c r="AG52" s="80" t="s">
        <v>53</v>
      </c>
      <c r="AH52" s="77"/>
      <c r="AI52" s="77"/>
      <c r="AJ52" s="77"/>
      <c r="AK52" s="77"/>
      <c r="AL52" s="77"/>
      <c r="AM52" s="77"/>
      <c r="AN52" s="79" t="s">
        <v>54</v>
      </c>
      <c r="AO52" s="77"/>
      <c r="AP52" s="77"/>
      <c r="AQ52" s="81" t="s">
        <v>55</v>
      </c>
      <c r="AR52" s="35"/>
      <c r="AS52" s="82" t="s">
        <v>56</v>
      </c>
      <c r="AT52" s="83" t="s">
        <v>57</v>
      </c>
      <c r="AU52" s="83" t="s">
        <v>58</v>
      </c>
      <c r="AV52" s="83" t="s">
        <v>59</v>
      </c>
      <c r="AW52" s="83" t="s">
        <v>60</v>
      </c>
      <c r="AX52" s="83" t="s">
        <v>61</v>
      </c>
      <c r="AY52" s="83" t="s">
        <v>62</v>
      </c>
      <c r="AZ52" s="83" t="s">
        <v>63</v>
      </c>
      <c r="BA52" s="83" t="s">
        <v>64</v>
      </c>
      <c r="BB52" s="83" t="s">
        <v>65</v>
      </c>
      <c r="BC52" s="83" t="s">
        <v>66</v>
      </c>
      <c r="BD52" s="84" t="s">
        <v>67</v>
      </c>
      <c r="BE52" s="29"/>
    </row>
    <row r="53" s="2" customFormat="1" ht="10.8" customHeight="1">
      <c r="A53" s="29"/>
      <c r="B53" s="30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5"/>
      <c r="AS53" s="85"/>
      <c r="AT53" s="86"/>
      <c r="AU53" s="86"/>
      <c r="AV53" s="86"/>
      <c r="AW53" s="86"/>
      <c r="AX53" s="86"/>
      <c r="AY53" s="86"/>
      <c r="AZ53" s="86"/>
      <c r="BA53" s="86"/>
      <c r="BB53" s="86"/>
      <c r="BC53" s="86"/>
      <c r="BD53" s="87"/>
      <c r="BE53" s="29"/>
    </row>
    <row r="54" s="6" customFormat="1" ht="32.4" customHeight="1">
      <c r="A54" s="6"/>
      <c r="B54" s="88"/>
      <c r="C54" s="89" t="s">
        <v>68</v>
      </c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1">
        <f>ROUND(AG55,2)</f>
        <v>32615320.510000002</v>
      </c>
      <c r="AH54" s="91"/>
      <c r="AI54" s="91"/>
      <c r="AJ54" s="91"/>
      <c r="AK54" s="91"/>
      <c r="AL54" s="91"/>
      <c r="AM54" s="91"/>
      <c r="AN54" s="92">
        <f>SUM(AG54,AT54)</f>
        <v>39464537.82</v>
      </c>
      <c r="AO54" s="92"/>
      <c r="AP54" s="92"/>
      <c r="AQ54" s="93" t="s">
        <v>17</v>
      </c>
      <c r="AR54" s="94"/>
      <c r="AS54" s="95">
        <f>ROUND(AS55,2)</f>
        <v>0</v>
      </c>
      <c r="AT54" s="96">
        <f>ROUND(SUM(AV54:AW54),2)</f>
        <v>6849217.3099999996</v>
      </c>
      <c r="AU54" s="97">
        <f>ROUND(AU55,5)</f>
        <v>28672.204949999999</v>
      </c>
      <c r="AV54" s="96">
        <f>ROUND(AZ54*L29,2)</f>
        <v>6849217.3099999996</v>
      </c>
      <c r="AW54" s="96">
        <f>ROUND(BA54*L30,2)</f>
        <v>0</v>
      </c>
      <c r="AX54" s="96">
        <f>ROUND(BB54*L29,2)</f>
        <v>0</v>
      </c>
      <c r="AY54" s="96">
        <f>ROUND(BC54*L30,2)</f>
        <v>0</v>
      </c>
      <c r="AZ54" s="96">
        <f>ROUND(AZ55,2)</f>
        <v>32615320.510000002</v>
      </c>
      <c r="BA54" s="96">
        <f>ROUND(BA55,2)</f>
        <v>0</v>
      </c>
      <c r="BB54" s="96">
        <f>ROUND(BB55,2)</f>
        <v>0</v>
      </c>
      <c r="BC54" s="96">
        <f>ROUND(BC55,2)</f>
        <v>0</v>
      </c>
      <c r="BD54" s="98">
        <f>ROUND(BD55,2)</f>
        <v>0</v>
      </c>
      <c r="BE54" s="6"/>
      <c r="BS54" s="99" t="s">
        <v>69</v>
      </c>
      <c r="BT54" s="99" t="s">
        <v>70</v>
      </c>
      <c r="BU54" s="100" t="s">
        <v>71</v>
      </c>
      <c r="BV54" s="99" t="s">
        <v>72</v>
      </c>
      <c r="BW54" s="99" t="s">
        <v>5</v>
      </c>
      <c r="BX54" s="99" t="s">
        <v>73</v>
      </c>
      <c r="CL54" s="99" t="s">
        <v>17</v>
      </c>
    </row>
    <row r="55" s="7" customFormat="1" ht="16.5" customHeight="1">
      <c r="A55" s="101" t="s">
        <v>74</v>
      </c>
      <c r="B55" s="102"/>
      <c r="C55" s="103"/>
      <c r="D55" s="104" t="s">
        <v>75</v>
      </c>
      <c r="E55" s="104"/>
      <c r="F55" s="104"/>
      <c r="G55" s="104"/>
      <c r="H55" s="104"/>
      <c r="I55" s="105"/>
      <c r="J55" s="104" t="s">
        <v>76</v>
      </c>
      <c r="K55" s="104"/>
      <c r="L55" s="104"/>
      <c r="M55" s="104"/>
      <c r="N55" s="104"/>
      <c r="O55" s="104"/>
      <c r="P55" s="104"/>
      <c r="Q55" s="104"/>
      <c r="R55" s="104"/>
      <c r="S55" s="104"/>
      <c r="T55" s="104"/>
      <c r="U55" s="104"/>
      <c r="V55" s="104"/>
      <c r="W55" s="104"/>
      <c r="X55" s="104"/>
      <c r="Y55" s="104"/>
      <c r="Z55" s="104"/>
      <c r="AA55" s="104"/>
      <c r="AB55" s="104"/>
      <c r="AC55" s="104"/>
      <c r="AD55" s="104"/>
      <c r="AE55" s="104"/>
      <c r="AF55" s="104"/>
      <c r="AG55" s="106">
        <f>'01 - Předpokládaný objem ...'!J30</f>
        <v>32615320.510000002</v>
      </c>
      <c r="AH55" s="105"/>
      <c r="AI55" s="105"/>
      <c r="AJ55" s="105"/>
      <c r="AK55" s="105"/>
      <c r="AL55" s="105"/>
      <c r="AM55" s="105"/>
      <c r="AN55" s="106">
        <f>SUM(AG55,AT55)</f>
        <v>39464537.82</v>
      </c>
      <c r="AO55" s="105"/>
      <c r="AP55" s="105"/>
      <c r="AQ55" s="107" t="s">
        <v>77</v>
      </c>
      <c r="AR55" s="108"/>
      <c r="AS55" s="109">
        <v>0</v>
      </c>
      <c r="AT55" s="110">
        <f>ROUND(SUM(AV55:AW55),2)</f>
        <v>6849217.3099999996</v>
      </c>
      <c r="AU55" s="111">
        <f>'01 - Předpokládaný objem ...'!P101</f>
        <v>28672.204946999998</v>
      </c>
      <c r="AV55" s="110">
        <f>'01 - Předpokládaný objem ...'!J33</f>
        <v>6849217.3099999996</v>
      </c>
      <c r="AW55" s="110">
        <f>'01 - Předpokládaný objem ...'!J34</f>
        <v>0</v>
      </c>
      <c r="AX55" s="110">
        <f>'01 - Předpokládaný objem ...'!J35</f>
        <v>0</v>
      </c>
      <c r="AY55" s="110">
        <f>'01 - Předpokládaný objem ...'!J36</f>
        <v>0</v>
      </c>
      <c r="AZ55" s="110">
        <f>'01 - Předpokládaný objem ...'!F33</f>
        <v>32615320.510000002</v>
      </c>
      <c r="BA55" s="110">
        <f>'01 - Předpokládaný objem ...'!F34</f>
        <v>0</v>
      </c>
      <c r="BB55" s="110">
        <f>'01 - Předpokládaný objem ...'!F35</f>
        <v>0</v>
      </c>
      <c r="BC55" s="110">
        <f>'01 - Předpokládaný objem ...'!F36</f>
        <v>0</v>
      </c>
      <c r="BD55" s="112">
        <f>'01 - Předpokládaný objem ...'!F37</f>
        <v>0</v>
      </c>
      <c r="BE55" s="7"/>
      <c r="BT55" s="113" t="s">
        <v>78</v>
      </c>
      <c r="BV55" s="113" t="s">
        <v>72</v>
      </c>
      <c r="BW55" s="113" t="s">
        <v>79</v>
      </c>
      <c r="BX55" s="113" t="s">
        <v>5</v>
      </c>
      <c r="CL55" s="113" t="s">
        <v>17</v>
      </c>
      <c r="CM55" s="113" t="s">
        <v>80</v>
      </c>
    </row>
    <row r="56" s="2" customFormat="1" ht="30" customHeight="1">
      <c r="A56" s="29"/>
      <c r="B56" s="30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1"/>
      <c r="AR56" s="35"/>
      <c r="AS56" s="29"/>
      <c r="AT56" s="29"/>
      <c r="AU56" s="29"/>
      <c r="AV56" s="29"/>
      <c r="AW56" s="29"/>
      <c r="AX56" s="29"/>
      <c r="AY56" s="29"/>
      <c r="AZ56" s="29"/>
      <c r="BA56" s="29"/>
      <c r="BB56" s="29"/>
      <c r="BC56" s="29"/>
      <c r="BD56" s="29"/>
      <c r="BE56" s="29"/>
    </row>
    <row r="57" s="2" customFormat="1" ht="6.96" customHeight="1">
      <c r="A57" s="29"/>
      <c r="B57" s="49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35"/>
      <c r="AS57" s="29"/>
      <c r="AT57" s="29"/>
      <c r="AU57" s="29"/>
      <c r="AV57" s="29"/>
      <c r="AW57" s="29"/>
      <c r="AX57" s="29"/>
      <c r="AY57" s="29"/>
      <c r="AZ57" s="29"/>
      <c r="BA57" s="29"/>
      <c r="BB57" s="29"/>
      <c r="BC57" s="29"/>
      <c r="BD57" s="29"/>
      <c r="BE57" s="29"/>
    </row>
  </sheetData>
  <sheetProtection sheet="1" formatColumns="0" formatRows="0" objects="1" scenarios="1" spinCount="100000" saltValue="mMoXp8k0Lh59VEiv5EeENtoklDkF30TNTKDlZxxLh/cvK6y9z5GQRiZkiKoVh0046BCi01XsS++zoWFAyTlnrg==" hashValue="Y18kLi6c2zfbr/X+PUgbrPhj4ZotwqBAVmX/walncgdKep6S81W7beu/cS952idnJvZNNXTiZ8XsAKqRA7QboA==" algorithmName="SHA-512" password="CC35"/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1 - Předpokládaný objem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79</v>
      </c>
    </row>
    <row r="3" hidden="1" s="1" customFormat="1" ht="6.96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7"/>
      <c r="AT3" s="14" t="s">
        <v>80</v>
      </c>
    </row>
    <row r="4" hidden="1" s="1" customFormat="1" ht="24.96" customHeight="1">
      <c r="B4" s="17"/>
      <c r="D4" s="116" t="s">
        <v>81</v>
      </c>
      <c r="L4" s="17"/>
      <c r="M4" s="117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18" t="s">
        <v>14</v>
      </c>
      <c r="L6" s="17"/>
    </row>
    <row r="7" hidden="1" s="1" customFormat="1" ht="26.25" customHeight="1">
      <c r="B7" s="17"/>
      <c r="E7" s="119" t="str">
        <f>'Rekapitulace zakázky'!K6</f>
        <v>Obvod OŘ SPS Ústí nad Labem - opravy a údržba objektů 2024-2026 (ČÁST 1 - Karlovy Vary)</v>
      </c>
      <c r="F7" s="118"/>
      <c r="G7" s="118"/>
      <c r="H7" s="118"/>
      <c r="L7" s="17"/>
    </row>
    <row r="8" hidden="1" s="2" customFormat="1" ht="12" customHeight="1">
      <c r="A8" s="29"/>
      <c r="B8" s="35"/>
      <c r="C8" s="29"/>
      <c r="D8" s="118" t="s">
        <v>82</v>
      </c>
      <c r="E8" s="29"/>
      <c r="F8" s="29"/>
      <c r="G8" s="29"/>
      <c r="H8" s="29"/>
      <c r="I8" s="29"/>
      <c r="J8" s="29"/>
      <c r="K8" s="29"/>
      <c r="L8" s="120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hidden="1" s="2" customFormat="1" ht="16.5" customHeight="1">
      <c r="A9" s="29"/>
      <c r="B9" s="35"/>
      <c r="C9" s="29"/>
      <c r="D9" s="29"/>
      <c r="E9" s="121" t="s">
        <v>83</v>
      </c>
      <c r="F9" s="29"/>
      <c r="G9" s="29"/>
      <c r="H9" s="29"/>
      <c r="I9" s="29"/>
      <c r="J9" s="29"/>
      <c r="K9" s="29"/>
      <c r="L9" s="120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hidden="1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120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hidden="1" s="2" customFormat="1" ht="12" customHeight="1">
      <c r="A11" s="29"/>
      <c r="B11" s="35"/>
      <c r="C11" s="29"/>
      <c r="D11" s="118" t="s">
        <v>16</v>
      </c>
      <c r="E11" s="29"/>
      <c r="F11" s="122" t="s">
        <v>17</v>
      </c>
      <c r="G11" s="29"/>
      <c r="H11" s="29"/>
      <c r="I11" s="118" t="s">
        <v>18</v>
      </c>
      <c r="J11" s="122" t="s">
        <v>17</v>
      </c>
      <c r="K11" s="29"/>
      <c r="L11" s="120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hidden="1" s="2" customFormat="1" ht="12" customHeight="1">
      <c r="A12" s="29"/>
      <c r="B12" s="35"/>
      <c r="C12" s="29"/>
      <c r="D12" s="118" t="s">
        <v>19</v>
      </c>
      <c r="E12" s="29"/>
      <c r="F12" s="122" t="s">
        <v>20</v>
      </c>
      <c r="G12" s="29"/>
      <c r="H12" s="29"/>
      <c r="I12" s="118" t="s">
        <v>21</v>
      </c>
      <c r="J12" s="123" t="str">
        <f>'Rekapitulace zakázky'!AN8</f>
        <v>6. 8. 2024</v>
      </c>
      <c r="K12" s="29"/>
      <c r="L12" s="120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hidden="1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120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hidden="1" s="2" customFormat="1" ht="12" customHeight="1">
      <c r="A14" s="29"/>
      <c r="B14" s="35"/>
      <c r="C14" s="29"/>
      <c r="D14" s="118" t="s">
        <v>23</v>
      </c>
      <c r="E14" s="29"/>
      <c r="F14" s="29"/>
      <c r="G14" s="29"/>
      <c r="H14" s="29"/>
      <c r="I14" s="118" t="s">
        <v>24</v>
      </c>
      <c r="J14" s="122" t="s">
        <v>25</v>
      </c>
      <c r="K14" s="29"/>
      <c r="L14" s="120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hidden="1" s="2" customFormat="1" ht="18" customHeight="1">
      <c r="A15" s="29"/>
      <c r="B15" s="35"/>
      <c r="C15" s="29"/>
      <c r="D15" s="29"/>
      <c r="E15" s="122" t="s">
        <v>26</v>
      </c>
      <c r="F15" s="29"/>
      <c r="G15" s="29"/>
      <c r="H15" s="29"/>
      <c r="I15" s="118" t="s">
        <v>27</v>
      </c>
      <c r="J15" s="122" t="s">
        <v>28</v>
      </c>
      <c r="K15" s="29"/>
      <c r="L15" s="120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hidden="1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120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hidden="1" s="2" customFormat="1" ht="12" customHeight="1">
      <c r="A17" s="29"/>
      <c r="B17" s="35"/>
      <c r="C17" s="29"/>
      <c r="D17" s="118" t="s">
        <v>29</v>
      </c>
      <c r="E17" s="29"/>
      <c r="F17" s="29"/>
      <c r="G17" s="29"/>
      <c r="H17" s="29"/>
      <c r="I17" s="118" t="s">
        <v>24</v>
      </c>
      <c r="J17" s="122" t="str">
        <f>'Rekapitulace zakázky'!AN13</f>
        <v/>
      </c>
      <c r="K17" s="29"/>
      <c r="L17" s="120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hidden="1" s="2" customFormat="1" ht="18" customHeight="1">
      <c r="A18" s="29"/>
      <c r="B18" s="35"/>
      <c r="C18" s="29"/>
      <c r="D18" s="29"/>
      <c r="E18" s="122" t="str">
        <f>'Rekapitulace zakázky'!E14</f>
        <v xml:space="preserve"> </v>
      </c>
      <c r="F18" s="122"/>
      <c r="G18" s="122"/>
      <c r="H18" s="122"/>
      <c r="I18" s="118" t="s">
        <v>27</v>
      </c>
      <c r="J18" s="122" t="str">
        <f>'Rekapitulace zakázky'!AN14</f>
        <v/>
      </c>
      <c r="K18" s="29"/>
      <c r="L18" s="120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hidden="1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120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hidden="1" s="2" customFormat="1" ht="12" customHeight="1">
      <c r="A20" s="29"/>
      <c r="B20" s="35"/>
      <c r="C20" s="29"/>
      <c r="D20" s="118" t="s">
        <v>31</v>
      </c>
      <c r="E20" s="29"/>
      <c r="F20" s="29"/>
      <c r="G20" s="29"/>
      <c r="H20" s="29"/>
      <c r="I20" s="118" t="s">
        <v>24</v>
      </c>
      <c r="J20" s="122" t="str">
        <f>IF('Rekapitulace zakázky'!AN16="","",'Rekapitulace zakázky'!AN16)</f>
        <v/>
      </c>
      <c r="K20" s="29"/>
      <c r="L20" s="120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hidden="1" s="2" customFormat="1" ht="18" customHeight="1">
      <c r="A21" s="29"/>
      <c r="B21" s="35"/>
      <c r="C21" s="29"/>
      <c r="D21" s="29"/>
      <c r="E21" s="122" t="str">
        <f>IF('Rekapitulace zakázky'!E17="","",'Rekapitulace zakázky'!E17)</f>
        <v xml:space="preserve"> </v>
      </c>
      <c r="F21" s="29"/>
      <c r="G21" s="29"/>
      <c r="H21" s="29"/>
      <c r="I21" s="118" t="s">
        <v>27</v>
      </c>
      <c r="J21" s="122" t="str">
        <f>IF('Rekapitulace zakázky'!AN17="","",'Rekapitulace zakázky'!AN17)</f>
        <v/>
      </c>
      <c r="K21" s="29"/>
      <c r="L21" s="120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hidden="1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120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hidden="1" s="2" customFormat="1" ht="12" customHeight="1">
      <c r="A23" s="29"/>
      <c r="B23" s="35"/>
      <c r="C23" s="29"/>
      <c r="D23" s="118" t="s">
        <v>33</v>
      </c>
      <c r="E23" s="29"/>
      <c r="F23" s="29"/>
      <c r="G23" s="29"/>
      <c r="H23" s="29"/>
      <c r="I23" s="118" t="s">
        <v>24</v>
      </c>
      <c r="J23" s="122" t="str">
        <f>IF('Rekapitulace zakázky'!AN19="","",'Rekapitulace zakázky'!AN19)</f>
        <v/>
      </c>
      <c r="K23" s="29"/>
      <c r="L23" s="120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hidden="1" s="2" customFormat="1" ht="18" customHeight="1">
      <c r="A24" s="29"/>
      <c r="B24" s="35"/>
      <c r="C24" s="29"/>
      <c r="D24" s="29"/>
      <c r="E24" s="122" t="str">
        <f>IF('Rekapitulace zakázky'!E20="","",'Rekapitulace zakázky'!E20)</f>
        <v xml:space="preserve"> </v>
      </c>
      <c r="F24" s="29"/>
      <c r="G24" s="29"/>
      <c r="H24" s="29"/>
      <c r="I24" s="118" t="s">
        <v>27</v>
      </c>
      <c r="J24" s="122" t="str">
        <f>IF('Rekapitulace zakázky'!AN20="","",'Rekapitulace zakázky'!AN20)</f>
        <v/>
      </c>
      <c r="K24" s="29"/>
      <c r="L24" s="120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hidden="1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120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hidden="1" s="2" customFormat="1" ht="12" customHeight="1">
      <c r="A26" s="29"/>
      <c r="B26" s="35"/>
      <c r="C26" s="29"/>
      <c r="D26" s="118" t="s">
        <v>34</v>
      </c>
      <c r="E26" s="29"/>
      <c r="F26" s="29"/>
      <c r="G26" s="29"/>
      <c r="H26" s="29"/>
      <c r="I26" s="29"/>
      <c r="J26" s="29"/>
      <c r="K26" s="29"/>
      <c r="L26" s="120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hidden="1" s="8" customFormat="1" ht="71.25" customHeight="1">
      <c r="A27" s="124"/>
      <c r="B27" s="125"/>
      <c r="C27" s="124"/>
      <c r="D27" s="124"/>
      <c r="E27" s="126" t="s">
        <v>35</v>
      </c>
      <c r="F27" s="126"/>
      <c r="G27" s="126"/>
      <c r="H27" s="126"/>
      <c r="I27" s="124"/>
      <c r="J27" s="124"/>
      <c r="K27" s="124"/>
      <c r="L27" s="127"/>
      <c r="S27" s="124"/>
      <c r="T27" s="124"/>
      <c r="U27" s="124"/>
      <c r="V27" s="124"/>
      <c r="W27" s="124"/>
      <c r="X27" s="124"/>
      <c r="Y27" s="124"/>
      <c r="Z27" s="124"/>
      <c r="AA27" s="124"/>
      <c r="AB27" s="124"/>
      <c r="AC27" s="124"/>
      <c r="AD27" s="124"/>
      <c r="AE27" s="124"/>
    </row>
    <row r="28" hidden="1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120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hidden="1" s="2" customFormat="1" ht="6.96" customHeight="1">
      <c r="A29" s="29"/>
      <c r="B29" s="35"/>
      <c r="C29" s="29"/>
      <c r="D29" s="128"/>
      <c r="E29" s="128"/>
      <c r="F29" s="128"/>
      <c r="G29" s="128"/>
      <c r="H29" s="128"/>
      <c r="I29" s="128"/>
      <c r="J29" s="128"/>
      <c r="K29" s="128"/>
      <c r="L29" s="120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hidden="1" s="2" customFormat="1" ht="25.44" customHeight="1">
      <c r="A30" s="29"/>
      <c r="B30" s="35"/>
      <c r="C30" s="29"/>
      <c r="D30" s="129" t="s">
        <v>36</v>
      </c>
      <c r="E30" s="29"/>
      <c r="F30" s="29"/>
      <c r="G30" s="29"/>
      <c r="H30" s="29"/>
      <c r="I30" s="29"/>
      <c r="J30" s="130">
        <f>ROUND(J101, 2)</f>
        <v>32615320.510000002</v>
      </c>
      <c r="K30" s="29"/>
      <c r="L30" s="120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hidden="1" s="2" customFormat="1" ht="6.96" customHeight="1">
      <c r="A31" s="29"/>
      <c r="B31" s="35"/>
      <c r="C31" s="29"/>
      <c r="D31" s="128"/>
      <c r="E31" s="128"/>
      <c r="F31" s="128"/>
      <c r="G31" s="128"/>
      <c r="H31" s="128"/>
      <c r="I31" s="128"/>
      <c r="J31" s="128"/>
      <c r="K31" s="128"/>
      <c r="L31" s="120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hidden="1" s="2" customFormat="1" ht="14.4" customHeight="1">
      <c r="A32" s="29"/>
      <c r="B32" s="35"/>
      <c r="C32" s="29"/>
      <c r="D32" s="29"/>
      <c r="E32" s="29"/>
      <c r="F32" s="131" t="s">
        <v>38</v>
      </c>
      <c r="G32" s="29"/>
      <c r="H32" s="29"/>
      <c r="I32" s="131" t="s">
        <v>37</v>
      </c>
      <c r="J32" s="131" t="s">
        <v>39</v>
      </c>
      <c r="K32" s="29"/>
      <c r="L32" s="120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hidden="1" s="2" customFormat="1" ht="14.4" customHeight="1">
      <c r="A33" s="29"/>
      <c r="B33" s="35"/>
      <c r="C33" s="29"/>
      <c r="D33" s="132" t="s">
        <v>40</v>
      </c>
      <c r="E33" s="118" t="s">
        <v>41</v>
      </c>
      <c r="F33" s="133">
        <f>ROUND((SUM(BE101:BE574)),  2)</f>
        <v>32615320.510000002</v>
      </c>
      <c r="G33" s="29"/>
      <c r="H33" s="29"/>
      <c r="I33" s="134">
        <v>0.20999999999999999</v>
      </c>
      <c r="J33" s="133">
        <f>ROUND(((SUM(BE101:BE574))*I33),  2)</f>
        <v>6849217.3099999996</v>
      </c>
      <c r="K33" s="29"/>
      <c r="L33" s="120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hidden="1" s="2" customFormat="1" ht="14.4" customHeight="1">
      <c r="A34" s="29"/>
      <c r="B34" s="35"/>
      <c r="C34" s="29"/>
      <c r="D34" s="29"/>
      <c r="E34" s="118" t="s">
        <v>42</v>
      </c>
      <c r="F34" s="133">
        <f>ROUND((SUM(BF101:BF574)),  2)</f>
        <v>0</v>
      </c>
      <c r="G34" s="29"/>
      <c r="H34" s="29"/>
      <c r="I34" s="134">
        <v>0.12</v>
      </c>
      <c r="J34" s="133">
        <f>ROUND(((SUM(BF101:BF574))*I34),  2)</f>
        <v>0</v>
      </c>
      <c r="K34" s="29"/>
      <c r="L34" s="120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18" t="s">
        <v>43</v>
      </c>
      <c r="F35" s="133">
        <f>ROUND((SUM(BG101:BG574)),  2)</f>
        <v>0</v>
      </c>
      <c r="G35" s="29"/>
      <c r="H35" s="29"/>
      <c r="I35" s="134">
        <v>0.20999999999999999</v>
      </c>
      <c r="J35" s="133">
        <f>0</f>
        <v>0</v>
      </c>
      <c r="K35" s="29"/>
      <c r="L35" s="120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18" t="s">
        <v>44</v>
      </c>
      <c r="F36" s="133">
        <f>ROUND((SUM(BH101:BH574)),  2)</f>
        <v>0</v>
      </c>
      <c r="G36" s="29"/>
      <c r="H36" s="29"/>
      <c r="I36" s="134">
        <v>0.12</v>
      </c>
      <c r="J36" s="133">
        <f>0</f>
        <v>0</v>
      </c>
      <c r="K36" s="29"/>
      <c r="L36" s="120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18" t="s">
        <v>45</v>
      </c>
      <c r="F37" s="133">
        <f>ROUND((SUM(BI101:BI574)),  2)</f>
        <v>0</v>
      </c>
      <c r="G37" s="29"/>
      <c r="H37" s="29"/>
      <c r="I37" s="134">
        <v>0</v>
      </c>
      <c r="J37" s="133">
        <f>0</f>
        <v>0</v>
      </c>
      <c r="K37" s="29"/>
      <c r="L37" s="120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hidden="1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120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hidden="1" s="2" customFormat="1" ht="25.44" customHeight="1">
      <c r="A39" s="29"/>
      <c r="B39" s="35"/>
      <c r="C39" s="135"/>
      <c r="D39" s="136" t="s">
        <v>46</v>
      </c>
      <c r="E39" s="137"/>
      <c r="F39" s="137"/>
      <c r="G39" s="138" t="s">
        <v>47</v>
      </c>
      <c r="H39" s="139" t="s">
        <v>48</v>
      </c>
      <c r="I39" s="137"/>
      <c r="J39" s="140">
        <f>SUM(J30:J37)</f>
        <v>39464537.82</v>
      </c>
      <c r="K39" s="141"/>
      <c r="L39" s="120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hidden="1" s="2" customFormat="1" ht="14.4" customHeight="1">
      <c r="A40" s="29"/>
      <c r="B40" s="142"/>
      <c r="C40" s="143"/>
      <c r="D40" s="143"/>
      <c r="E40" s="143"/>
      <c r="F40" s="143"/>
      <c r="G40" s="143"/>
      <c r="H40" s="143"/>
      <c r="I40" s="143"/>
      <c r="J40" s="143"/>
      <c r="K40" s="143"/>
      <c r="L40" s="120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hidden="1"/>
    <row r="42" hidden="1"/>
    <row r="43" hidden="1"/>
    <row r="44" s="2" customFormat="1" ht="6.96" customHeight="1">
      <c r="A44" s="29"/>
      <c r="B44" s="144"/>
      <c r="C44" s="145"/>
      <c r="D44" s="145"/>
      <c r="E44" s="145"/>
      <c r="F44" s="145"/>
      <c r="G44" s="145"/>
      <c r="H44" s="145"/>
      <c r="I44" s="145"/>
      <c r="J44" s="145"/>
      <c r="K44" s="145"/>
      <c r="L44" s="120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="2" customFormat="1" ht="24.96" customHeight="1">
      <c r="A45" s="29"/>
      <c r="B45" s="30"/>
      <c r="C45" s="20" t="s">
        <v>84</v>
      </c>
      <c r="D45" s="31"/>
      <c r="E45" s="31"/>
      <c r="F45" s="31"/>
      <c r="G45" s="31"/>
      <c r="H45" s="31"/>
      <c r="I45" s="31"/>
      <c r="J45" s="31"/>
      <c r="K45" s="31"/>
      <c r="L45" s="120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="2" customFormat="1" ht="6.96" customHeight="1">
      <c r="A46" s="29"/>
      <c r="B46" s="30"/>
      <c r="C46" s="31"/>
      <c r="D46" s="31"/>
      <c r="E46" s="31"/>
      <c r="F46" s="31"/>
      <c r="G46" s="31"/>
      <c r="H46" s="31"/>
      <c r="I46" s="31"/>
      <c r="J46" s="31"/>
      <c r="K46" s="31"/>
      <c r="L46" s="120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="2" customFormat="1" ht="12" customHeight="1">
      <c r="A47" s="29"/>
      <c r="B47" s="30"/>
      <c r="C47" s="26" t="s">
        <v>14</v>
      </c>
      <c r="D47" s="31"/>
      <c r="E47" s="31"/>
      <c r="F47" s="31"/>
      <c r="G47" s="31"/>
      <c r="H47" s="31"/>
      <c r="I47" s="31"/>
      <c r="J47" s="31"/>
      <c r="K47" s="31"/>
      <c r="L47" s="120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="2" customFormat="1" ht="26.25" customHeight="1">
      <c r="A48" s="29"/>
      <c r="B48" s="30"/>
      <c r="C48" s="31"/>
      <c r="D48" s="31"/>
      <c r="E48" s="146" t="str">
        <f>E7</f>
        <v>Obvod OŘ SPS Ústí nad Labem - opravy a údržba objektů 2024-2026 (ČÁST 1 - Karlovy Vary)</v>
      </c>
      <c r="F48" s="26"/>
      <c r="G48" s="26"/>
      <c r="H48" s="26"/>
      <c r="I48" s="31"/>
      <c r="J48" s="31"/>
      <c r="K48" s="31"/>
      <c r="L48" s="120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="2" customFormat="1" ht="12" customHeight="1">
      <c r="A49" s="29"/>
      <c r="B49" s="30"/>
      <c r="C49" s="26" t="s">
        <v>82</v>
      </c>
      <c r="D49" s="31"/>
      <c r="E49" s="31"/>
      <c r="F49" s="31"/>
      <c r="G49" s="31"/>
      <c r="H49" s="31"/>
      <c r="I49" s="31"/>
      <c r="J49" s="31"/>
      <c r="K49" s="31"/>
      <c r="L49" s="120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="2" customFormat="1" ht="16.5" customHeight="1">
      <c r="A50" s="29"/>
      <c r="B50" s="30"/>
      <c r="C50" s="31"/>
      <c r="D50" s="31"/>
      <c r="E50" s="59" t="str">
        <f>E9</f>
        <v>01 - Předpokládaný objem dílčích smluv</v>
      </c>
      <c r="F50" s="31"/>
      <c r="G50" s="31"/>
      <c r="H50" s="31"/>
      <c r="I50" s="31"/>
      <c r="J50" s="31"/>
      <c r="K50" s="31"/>
      <c r="L50" s="120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="2" customFormat="1" ht="6.96" customHeight="1">
      <c r="A51" s="29"/>
      <c r="B51" s="30"/>
      <c r="C51" s="31"/>
      <c r="D51" s="31"/>
      <c r="E51" s="31"/>
      <c r="F51" s="31"/>
      <c r="G51" s="31"/>
      <c r="H51" s="31"/>
      <c r="I51" s="31"/>
      <c r="J51" s="31"/>
      <c r="K51" s="31"/>
      <c r="L51" s="120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="2" customFormat="1" ht="12" customHeight="1">
      <c r="A52" s="29"/>
      <c r="B52" s="30"/>
      <c r="C52" s="26" t="s">
        <v>19</v>
      </c>
      <c r="D52" s="31"/>
      <c r="E52" s="31"/>
      <c r="F52" s="23" t="str">
        <f>F12</f>
        <v>obvod SPS provozního oddělení Karlovy Vary</v>
      </c>
      <c r="G52" s="31"/>
      <c r="H52" s="31"/>
      <c r="I52" s="26" t="s">
        <v>21</v>
      </c>
      <c r="J52" s="62" t="str">
        <f>IF(J12="","",J12)</f>
        <v>6. 8. 2024</v>
      </c>
      <c r="K52" s="31"/>
      <c r="L52" s="120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="2" customFormat="1" ht="6.96" customHeight="1">
      <c r="A53" s="29"/>
      <c r="B53" s="30"/>
      <c r="C53" s="31"/>
      <c r="D53" s="31"/>
      <c r="E53" s="31"/>
      <c r="F53" s="31"/>
      <c r="G53" s="31"/>
      <c r="H53" s="31"/>
      <c r="I53" s="31"/>
      <c r="J53" s="31"/>
      <c r="K53" s="31"/>
      <c r="L53" s="120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="2" customFormat="1" ht="15.15" customHeight="1">
      <c r="A54" s="29"/>
      <c r="B54" s="30"/>
      <c r="C54" s="26" t="s">
        <v>23</v>
      </c>
      <c r="D54" s="31"/>
      <c r="E54" s="31"/>
      <c r="F54" s="23" t="str">
        <f>E15</f>
        <v>Správa železnic, státní organizace</v>
      </c>
      <c r="G54" s="31"/>
      <c r="H54" s="31"/>
      <c r="I54" s="26" t="s">
        <v>31</v>
      </c>
      <c r="J54" s="27" t="str">
        <f>E21</f>
        <v xml:space="preserve"> </v>
      </c>
      <c r="K54" s="31"/>
      <c r="L54" s="120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="2" customFormat="1" ht="15.15" customHeight="1">
      <c r="A55" s="29"/>
      <c r="B55" s="30"/>
      <c r="C55" s="26" t="s">
        <v>29</v>
      </c>
      <c r="D55" s="31"/>
      <c r="E55" s="31"/>
      <c r="F55" s="23" t="str">
        <f>IF(E18="","",E18)</f>
        <v xml:space="preserve"> </v>
      </c>
      <c r="G55" s="31"/>
      <c r="H55" s="31"/>
      <c r="I55" s="26" t="s">
        <v>33</v>
      </c>
      <c r="J55" s="27" t="str">
        <f>E24</f>
        <v xml:space="preserve"> </v>
      </c>
      <c r="K55" s="31"/>
      <c r="L55" s="120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="2" customFormat="1" ht="10.32" customHeight="1">
      <c r="A56" s="29"/>
      <c r="B56" s="30"/>
      <c r="C56" s="31"/>
      <c r="D56" s="31"/>
      <c r="E56" s="31"/>
      <c r="F56" s="31"/>
      <c r="G56" s="31"/>
      <c r="H56" s="31"/>
      <c r="I56" s="31"/>
      <c r="J56" s="31"/>
      <c r="K56" s="31"/>
      <c r="L56" s="120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="2" customFormat="1" ht="29.28" customHeight="1">
      <c r="A57" s="29"/>
      <c r="B57" s="30"/>
      <c r="C57" s="147" t="s">
        <v>85</v>
      </c>
      <c r="D57" s="148"/>
      <c r="E57" s="148"/>
      <c r="F57" s="148"/>
      <c r="G57" s="148"/>
      <c r="H57" s="148"/>
      <c r="I57" s="148"/>
      <c r="J57" s="149" t="s">
        <v>86</v>
      </c>
      <c r="K57" s="148"/>
      <c r="L57" s="120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="2" customFormat="1" ht="10.32" customHeight="1">
      <c r="A58" s="29"/>
      <c r="B58" s="30"/>
      <c r="C58" s="31"/>
      <c r="D58" s="31"/>
      <c r="E58" s="31"/>
      <c r="F58" s="31"/>
      <c r="G58" s="31"/>
      <c r="H58" s="31"/>
      <c r="I58" s="31"/>
      <c r="J58" s="31"/>
      <c r="K58" s="31"/>
      <c r="L58" s="120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="2" customFormat="1" ht="22.8" customHeight="1">
      <c r="A59" s="29"/>
      <c r="B59" s="30"/>
      <c r="C59" s="150" t="s">
        <v>68</v>
      </c>
      <c r="D59" s="31"/>
      <c r="E59" s="31"/>
      <c r="F59" s="31"/>
      <c r="G59" s="31"/>
      <c r="H59" s="31"/>
      <c r="I59" s="31"/>
      <c r="J59" s="92">
        <f>J101</f>
        <v>32615320.509999998</v>
      </c>
      <c r="K59" s="31"/>
      <c r="L59" s="120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U59" s="14" t="s">
        <v>87</v>
      </c>
    </row>
    <row r="60" s="9" customFormat="1" ht="24.96" customHeight="1">
      <c r="A60" s="9"/>
      <c r="B60" s="151"/>
      <c r="C60" s="152"/>
      <c r="D60" s="153" t="s">
        <v>88</v>
      </c>
      <c r="E60" s="154"/>
      <c r="F60" s="154"/>
      <c r="G60" s="154"/>
      <c r="H60" s="154"/>
      <c r="I60" s="154"/>
      <c r="J60" s="155">
        <f>J137</f>
        <v>4147905.1499999994</v>
      </c>
      <c r="K60" s="152"/>
      <c r="L60" s="15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57"/>
      <c r="C61" s="158"/>
      <c r="D61" s="159" t="s">
        <v>89</v>
      </c>
      <c r="E61" s="160"/>
      <c r="F61" s="160"/>
      <c r="G61" s="160"/>
      <c r="H61" s="160"/>
      <c r="I61" s="160"/>
      <c r="J61" s="161">
        <f>J138</f>
        <v>1059591.3000000001</v>
      </c>
      <c r="K61" s="158"/>
      <c r="L61" s="162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57"/>
      <c r="C62" s="158"/>
      <c r="D62" s="159" t="s">
        <v>90</v>
      </c>
      <c r="E62" s="160"/>
      <c r="F62" s="160"/>
      <c r="G62" s="160"/>
      <c r="H62" s="160"/>
      <c r="I62" s="160"/>
      <c r="J62" s="161">
        <f>J154</f>
        <v>1696666</v>
      </c>
      <c r="K62" s="158"/>
      <c r="L62" s="162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57"/>
      <c r="C63" s="158"/>
      <c r="D63" s="159" t="s">
        <v>91</v>
      </c>
      <c r="E63" s="160"/>
      <c r="F63" s="160"/>
      <c r="G63" s="160"/>
      <c r="H63" s="160"/>
      <c r="I63" s="160"/>
      <c r="J63" s="161">
        <f>J183</f>
        <v>416097.90000000002</v>
      </c>
      <c r="K63" s="158"/>
      <c r="L63" s="162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57"/>
      <c r="C64" s="158"/>
      <c r="D64" s="159" t="s">
        <v>92</v>
      </c>
      <c r="E64" s="160"/>
      <c r="F64" s="160"/>
      <c r="G64" s="160"/>
      <c r="H64" s="160"/>
      <c r="I64" s="160"/>
      <c r="J64" s="161">
        <f>J222</f>
        <v>569929.94999999995</v>
      </c>
      <c r="K64" s="158"/>
      <c r="L64" s="162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57"/>
      <c r="C65" s="158"/>
      <c r="D65" s="159" t="s">
        <v>93</v>
      </c>
      <c r="E65" s="160"/>
      <c r="F65" s="160"/>
      <c r="G65" s="160"/>
      <c r="H65" s="160"/>
      <c r="I65" s="160"/>
      <c r="J65" s="161">
        <f>J240</f>
        <v>405620</v>
      </c>
      <c r="K65" s="158"/>
      <c r="L65" s="16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51"/>
      <c r="C66" s="152"/>
      <c r="D66" s="153" t="s">
        <v>94</v>
      </c>
      <c r="E66" s="154"/>
      <c r="F66" s="154"/>
      <c r="G66" s="154"/>
      <c r="H66" s="154"/>
      <c r="I66" s="154"/>
      <c r="J66" s="155">
        <f>J244</f>
        <v>26541487.859999999</v>
      </c>
      <c r="K66" s="152"/>
      <c r="L66" s="156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57"/>
      <c r="C67" s="158"/>
      <c r="D67" s="159" t="s">
        <v>95</v>
      </c>
      <c r="E67" s="160"/>
      <c r="F67" s="160"/>
      <c r="G67" s="160"/>
      <c r="H67" s="160"/>
      <c r="I67" s="160"/>
      <c r="J67" s="161">
        <f>J245</f>
        <v>398702.5</v>
      </c>
      <c r="K67" s="158"/>
      <c r="L67" s="162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57"/>
      <c r="C68" s="158"/>
      <c r="D68" s="159" t="s">
        <v>96</v>
      </c>
      <c r="E68" s="160"/>
      <c r="F68" s="160"/>
      <c r="G68" s="160"/>
      <c r="H68" s="160"/>
      <c r="I68" s="160"/>
      <c r="J68" s="161">
        <f>J270</f>
        <v>300727.5</v>
      </c>
      <c r="K68" s="158"/>
      <c r="L68" s="162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57"/>
      <c r="C69" s="158"/>
      <c r="D69" s="159" t="s">
        <v>97</v>
      </c>
      <c r="E69" s="160"/>
      <c r="F69" s="160"/>
      <c r="G69" s="160"/>
      <c r="H69" s="160"/>
      <c r="I69" s="160"/>
      <c r="J69" s="161">
        <f>J295</f>
        <v>2215720.9500000002</v>
      </c>
      <c r="K69" s="158"/>
      <c r="L69" s="162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57"/>
      <c r="C70" s="158"/>
      <c r="D70" s="159" t="s">
        <v>98</v>
      </c>
      <c r="E70" s="160"/>
      <c r="F70" s="160"/>
      <c r="G70" s="160"/>
      <c r="H70" s="160"/>
      <c r="I70" s="160"/>
      <c r="J70" s="161">
        <f>J339</f>
        <v>29004.900000000001</v>
      </c>
      <c r="K70" s="158"/>
      <c r="L70" s="162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57"/>
      <c r="C71" s="158"/>
      <c r="D71" s="159" t="s">
        <v>99</v>
      </c>
      <c r="E71" s="160"/>
      <c r="F71" s="160"/>
      <c r="G71" s="160"/>
      <c r="H71" s="160"/>
      <c r="I71" s="160"/>
      <c r="J71" s="161">
        <f>J349</f>
        <v>219689.39999999999</v>
      </c>
      <c r="K71" s="158"/>
      <c r="L71" s="162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57"/>
      <c r="C72" s="158"/>
      <c r="D72" s="159" t="s">
        <v>100</v>
      </c>
      <c r="E72" s="160"/>
      <c r="F72" s="160"/>
      <c r="G72" s="160"/>
      <c r="H72" s="160"/>
      <c r="I72" s="160"/>
      <c r="J72" s="161">
        <f>J355</f>
        <v>28770.650000000001</v>
      </c>
      <c r="K72" s="158"/>
      <c r="L72" s="162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57"/>
      <c r="C73" s="158"/>
      <c r="D73" s="159" t="s">
        <v>101</v>
      </c>
      <c r="E73" s="160"/>
      <c r="F73" s="160"/>
      <c r="G73" s="160"/>
      <c r="H73" s="160"/>
      <c r="I73" s="160"/>
      <c r="J73" s="161">
        <f>J373</f>
        <v>1565462.6000000001</v>
      </c>
      <c r="K73" s="158"/>
      <c r="L73" s="162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57"/>
      <c r="C74" s="158"/>
      <c r="D74" s="159" t="s">
        <v>102</v>
      </c>
      <c r="E74" s="160"/>
      <c r="F74" s="160"/>
      <c r="G74" s="160"/>
      <c r="H74" s="160"/>
      <c r="I74" s="160"/>
      <c r="J74" s="161">
        <f>J394</f>
        <v>1680229.5</v>
      </c>
      <c r="K74" s="158"/>
      <c r="L74" s="162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57"/>
      <c r="C75" s="158"/>
      <c r="D75" s="159" t="s">
        <v>103</v>
      </c>
      <c r="E75" s="160"/>
      <c r="F75" s="160"/>
      <c r="G75" s="160"/>
      <c r="H75" s="160"/>
      <c r="I75" s="160"/>
      <c r="J75" s="161">
        <f>J434</f>
        <v>2451567.3999999999</v>
      </c>
      <c r="K75" s="158"/>
      <c r="L75" s="162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57"/>
      <c r="C76" s="158"/>
      <c r="D76" s="159" t="s">
        <v>104</v>
      </c>
      <c r="E76" s="160"/>
      <c r="F76" s="160"/>
      <c r="G76" s="160"/>
      <c r="H76" s="160"/>
      <c r="I76" s="160"/>
      <c r="J76" s="161">
        <f>J455</f>
        <v>1553257.1600000002</v>
      </c>
      <c r="K76" s="158"/>
      <c r="L76" s="162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57"/>
      <c r="C77" s="158"/>
      <c r="D77" s="159" t="s">
        <v>105</v>
      </c>
      <c r="E77" s="160"/>
      <c r="F77" s="160"/>
      <c r="G77" s="160"/>
      <c r="H77" s="160"/>
      <c r="I77" s="160"/>
      <c r="J77" s="161">
        <f>J479</f>
        <v>3919097.3999999999</v>
      </c>
      <c r="K77" s="158"/>
      <c r="L77" s="162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57"/>
      <c r="C78" s="158"/>
      <c r="D78" s="159" t="s">
        <v>106</v>
      </c>
      <c r="E78" s="160"/>
      <c r="F78" s="160"/>
      <c r="G78" s="160"/>
      <c r="H78" s="160"/>
      <c r="I78" s="160"/>
      <c r="J78" s="161">
        <f>J504</f>
        <v>2015616.5</v>
      </c>
      <c r="K78" s="158"/>
      <c r="L78" s="162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57"/>
      <c r="C79" s="158"/>
      <c r="D79" s="159" t="s">
        <v>107</v>
      </c>
      <c r="E79" s="160"/>
      <c r="F79" s="160"/>
      <c r="G79" s="160"/>
      <c r="H79" s="160"/>
      <c r="I79" s="160"/>
      <c r="J79" s="161">
        <f>J526</f>
        <v>139881.39999999999</v>
      </c>
      <c r="K79" s="158"/>
      <c r="L79" s="162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57"/>
      <c r="C80" s="158"/>
      <c r="D80" s="159" t="s">
        <v>108</v>
      </c>
      <c r="E80" s="160"/>
      <c r="F80" s="160"/>
      <c r="G80" s="160"/>
      <c r="H80" s="160"/>
      <c r="I80" s="160"/>
      <c r="J80" s="161">
        <f>J539</f>
        <v>10023760</v>
      </c>
      <c r="K80" s="158"/>
      <c r="L80" s="162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9" customFormat="1" ht="24.96" customHeight="1">
      <c r="A81" s="9"/>
      <c r="B81" s="151"/>
      <c r="C81" s="152"/>
      <c r="D81" s="153" t="s">
        <v>109</v>
      </c>
      <c r="E81" s="154"/>
      <c r="F81" s="154"/>
      <c r="G81" s="154"/>
      <c r="H81" s="154"/>
      <c r="I81" s="154"/>
      <c r="J81" s="155">
        <f>J552</f>
        <v>1066342</v>
      </c>
      <c r="K81" s="152"/>
      <c r="L81" s="156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</row>
    <row r="82" s="2" customFormat="1" ht="21.84" customHeight="1">
      <c r="A82" s="29"/>
      <c r="B82" s="30"/>
      <c r="C82" s="31"/>
      <c r="D82" s="31"/>
      <c r="E82" s="31"/>
      <c r="F82" s="31"/>
      <c r="G82" s="31"/>
      <c r="H82" s="31"/>
      <c r="I82" s="31"/>
      <c r="J82" s="31"/>
      <c r="K82" s="31"/>
      <c r="L82" s="120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49"/>
      <c r="C83" s="50"/>
      <c r="D83" s="50"/>
      <c r="E83" s="50"/>
      <c r="F83" s="50"/>
      <c r="G83" s="50"/>
      <c r="H83" s="50"/>
      <c r="I83" s="50"/>
      <c r="J83" s="50"/>
      <c r="K83" s="50"/>
      <c r="L83" s="120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7" s="2" customFormat="1" ht="6.96" customHeight="1">
      <c r="A87" s="29"/>
      <c r="B87" s="51"/>
      <c r="C87" s="52"/>
      <c r="D87" s="52"/>
      <c r="E87" s="52"/>
      <c r="F87" s="52"/>
      <c r="G87" s="52"/>
      <c r="H87" s="52"/>
      <c r="I87" s="52"/>
      <c r="J87" s="52"/>
      <c r="K87" s="52"/>
      <c r="L87" s="120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24.96" customHeight="1">
      <c r="A88" s="29"/>
      <c r="B88" s="30"/>
      <c r="C88" s="20" t="s">
        <v>110</v>
      </c>
      <c r="D88" s="31"/>
      <c r="E88" s="31"/>
      <c r="F88" s="31"/>
      <c r="G88" s="31"/>
      <c r="H88" s="31"/>
      <c r="I88" s="31"/>
      <c r="J88" s="31"/>
      <c r="K88" s="31"/>
      <c r="L88" s="120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6.96" customHeight="1">
      <c r="A89" s="29"/>
      <c r="B89" s="30"/>
      <c r="C89" s="31"/>
      <c r="D89" s="31"/>
      <c r="E89" s="31"/>
      <c r="F89" s="31"/>
      <c r="G89" s="31"/>
      <c r="H89" s="31"/>
      <c r="I89" s="31"/>
      <c r="J89" s="31"/>
      <c r="K89" s="31"/>
      <c r="L89" s="120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12" customHeight="1">
      <c r="A90" s="29"/>
      <c r="B90" s="30"/>
      <c r="C90" s="26" t="s">
        <v>14</v>
      </c>
      <c r="D90" s="31"/>
      <c r="E90" s="31"/>
      <c r="F90" s="31"/>
      <c r="G90" s="31"/>
      <c r="H90" s="31"/>
      <c r="I90" s="31"/>
      <c r="J90" s="31"/>
      <c r="K90" s="31"/>
      <c r="L90" s="120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26.25" customHeight="1">
      <c r="A91" s="29"/>
      <c r="B91" s="30"/>
      <c r="C91" s="31"/>
      <c r="D91" s="31"/>
      <c r="E91" s="146" t="str">
        <f>E7</f>
        <v>Obvod OŘ SPS Ústí nad Labem - opravy a údržba objektů 2024-2026 (ČÁST 1 - Karlovy Vary)</v>
      </c>
      <c r="F91" s="26"/>
      <c r="G91" s="26"/>
      <c r="H91" s="26"/>
      <c r="I91" s="31"/>
      <c r="J91" s="31"/>
      <c r="K91" s="31"/>
      <c r="L91" s="120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2" customHeight="1">
      <c r="A92" s="29"/>
      <c r="B92" s="30"/>
      <c r="C92" s="26" t="s">
        <v>82</v>
      </c>
      <c r="D92" s="31"/>
      <c r="E92" s="31"/>
      <c r="F92" s="31"/>
      <c r="G92" s="31"/>
      <c r="H92" s="31"/>
      <c r="I92" s="31"/>
      <c r="J92" s="31"/>
      <c r="K92" s="31"/>
      <c r="L92" s="120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6.5" customHeight="1">
      <c r="A93" s="29"/>
      <c r="B93" s="30"/>
      <c r="C93" s="31"/>
      <c r="D93" s="31"/>
      <c r="E93" s="59" t="str">
        <f>E9</f>
        <v>01 - Předpokládaný objem dílčích smluv</v>
      </c>
      <c r="F93" s="31"/>
      <c r="G93" s="31"/>
      <c r="H93" s="31"/>
      <c r="I93" s="31"/>
      <c r="J93" s="31"/>
      <c r="K93" s="31"/>
      <c r="L93" s="120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6.96" customHeight="1">
      <c r="A94" s="29"/>
      <c r="B94" s="30"/>
      <c r="C94" s="31"/>
      <c r="D94" s="31"/>
      <c r="E94" s="31"/>
      <c r="F94" s="31"/>
      <c r="G94" s="31"/>
      <c r="H94" s="31"/>
      <c r="I94" s="31"/>
      <c r="J94" s="31"/>
      <c r="K94" s="31"/>
      <c r="L94" s="120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2" customHeight="1">
      <c r="A95" s="29"/>
      <c r="B95" s="30"/>
      <c r="C95" s="26" t="s">
        <v>19</v>
      </c>
      <c r="D95" s="31"/>
      <c r="E95" s="31"/>
      <c r="F95" s="23" t="str">
        <f>F12</f>
        <v>obvod SPS provozního oddělení Karlovy Vary</v>
      </c>
      <c r="G95" s="31"/>
      <c r="H95" s="31"/>
      <c r="I95" s="26" t="s">
        <v>21</v>
      </c>
      <c r="J95" s="62" t="str">
        <f>IF(J12="","",J12)</f>
        <v>6. 8. 2024</v>
      </c>
      <c r="K95" s="31"/>
      <c r="L95" s="120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6.96" customHeight="1">
      <c r="A96" s="29"/>
      <c r="B96" s="30"/>
      <c r="C96" s="31"/>
      <c r="D96" s="31"/>
      <c r="E96" s="31"/>
      <c r="F96" s="31"/>
      <c r="G96" s="31"/>
      <c r="H96" s="31"/>
      <c r="I96" s="31"/>
      <c r="J96" s="31"/>
      <c r="K96" s="31"/>
      <c r="L96" s="120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="2" customFormat="1" ht="15.15" customHeight="1">
      <c r="A97" s="29"/>
      <c r="B97" s="30"/>
      <c r="C97" s="26" t="s">
        <v>23</v>
      </c>
      <c r="D97" s="31"/>
      <c r="E97" s="31"/>
      <c r="F97" s="23" t="str">
        <f>E15</f>
        <v>Správa železnic, státní organizace</v>
      </c>
      <c r="G97" s="31"/>
      <c r="H97" s="31"/>
      <c r="I97" s="26" t="s">
        <v>31</v>
      </c>
      <c r="J97" s="27" t="str">
        <f>E21</f>
        <v xml:space="preserve"> </v>
      </c>
      <c r="K97" s="31"/>
      <c r="L97" s="120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="2" customFormat="1" ht="15.15" customHeight="1">
      <c r="A98" s="29"/>
      <c r="B98" s="30"/>
      <c r="C98" s="26" t="s">
        <v>29</v>
      </c>
      <c r="D98" s="31"/>
      <c r="E98" s="31"/>
      <c r="F98" s="23" t="str">
        <f>IF(E18="","",E18)</f>
        <v xml:space="preserve"> </v>
      </c>
      <c r="G98" s="31"/>
      <c r="H98" s="31"/>
      <c r="I98" s="26" t="s">
        <v>33</v>
      </c>
      <c r="J98" s="27" t="str">
        <f>E24</f>
        <v xml:space="preserve"> </v>
      </c>
      <c r="K98" s="31"/>
      <c r="L98" s="120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="2" customFormat="1" ht="10.32" customHeight="1">
      <c r="A99" s="29"/>
      <c r="B99" s="30"/>
      <c r="C99" s="31"/>
      <c r="D99" s="31"/>
      <c r="E99" s="31"/>
      <c r="F99" s="31"/>
      <c r="G99" s="31"/>
      <c r="H99" s="31"/>
      <c r="I99" s="31"/>
      <c r="J99" s="31"/>
      <c r="K99" s="31"/>
      <c r="L99" s="120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="11" customFormat="1" ht="29.28" customHeight="1">
      <c r="A100" s="163"/>
      <c r="B100" s="164"/>
      <c r="C100" s="165" t="s">
        <v>111</v>
      </c>
      <c r="D100" s="166" t="s">
        <v>55</v>
      </c>
      <c r="E100" s="166" t="s">
        <v>51</v>
      </c>
      <c r="F100" s="166" t="s">
        <v>52</v>
      </c>
      <c r="G100" s="166" t="s">
        <v>112</v>
      </c>
      <c r="H100" s="166" t="s">
        <v>113</v>
      </c>
      <c r="I100" s="166" t="s">
        <v>114</v>
      </c>
      <c r="J100" s="166" t="s">
        <v>86</v>
      </c>
      <c r="K100" s="167" t="s">
        <v>115</v>
      </c>
      <c r="L100" s="168"/>
      <c r="M100" s="82" t="s">
        <v>17</v>
      </c>
      <c r="N100" s="83" t="s">
        <v>40</v>
      </c>
      <c r="O100" s="83" t="s">
        <v>116</v>
      </c>
      <c r="P100" s="83" t="s">
        <v>117</v>
      </c>
      <c r="Q100" s="83" t="s">
        <v>118</v>
      </c>
      <c r="R100" s="83" t="s">
        <v>119</v>
      </c>
      <c r="S100" s="83" t="s">
        <v>120</v>
      </c>
      <c r="T100" s="84" t="s">
        <v>121</v>
      </c>
      <c r="U100" s="163"/>
      <c r="V100" s="163"/>
      <c r="W100" s="163"/>
      <c r="X100" s="163"/>
      <c r="Y100" s="163"/>
      <c r="Z100" s="163"/>
      <c r="AA100" s="163"/>
      <c r="AB100" s="163"/>
      <c r="AC100" s="163"/>
      <c r="AD100" s="163"/>
      <c r="AE100" s="163"/>
    </row>
    <row r="101" s="2" customFormat="1" ht="22.8" customHeight="1">
      <c r="A101" s="29"/>
      <c r="B101" s="30"/>
      <c r="C101" s="89" t="s">
        <v>122</v>
      </c>
      <c r="D101" s="31"/>
      <c r="E101" s="31"/>
      <c r="F101" s="31"/>
      <c r="G101" s="31"/>
      <c r="H101" s="31"/>
      <c r="I101" s="31"/>
      <c r="J101" s="169">
        <f>BK101</f>
        <v>32615320.509999998</v>
      </c>
      <c r="K101" s="31"/>
      <c r="L101" s="35"/>
      <c r="M101" s="85"/>
      <c r="N101" s="170"/>
      <c r="O101" s="86"/>
      <c r="P101" s="171">
        <f>P102+SUM(P103:P137)+P244+P552</f>
        <v>28672.204946999998</v>
      </c>
      <c r="Q101" s="86"/>
      <c r="R101" s="171">
        <f>R102+SUM(R103:R137)+R244+R552</f>
        <v>536.02641738600005</v>
      </c>
      <c r="S101" s="86"/>
      <c r="T101" s="172">
        <f>T102+SUM(T103:T137)+T244+T552</f>
        <v>283.07749999999999</v>
      </c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T101" s="14" t="s">
        <v>69</v>
      </c>
      <c r="AU101" s="14" t="s">
        <v>87</v>
      </c>
      <c r="BK101" s="173">
        <f>BK102+SUM(BK103:BK137)+BK244+BK552</f>
        <v>32615320.509999998</v>
      </c>
    </row>
    <row r="102" s="2" customFormat="1" ht="76.35" customHeight="1">
      <c r="A102" s="29"/>
      <c r="B102" s="30"/>
      <c r="C102" s="174" t="s">
        <v>78</v>
      </c>
      <c r="D102" s="174" t="s">
        <v>123</v>
      </c>
      <c r="E102" s="175" t="s">
        <v>124</v>
      </c>
      <c r="F102" s="176" t="s">
        <v>125</v>
      </c>
      <c r="G102" s="177" t="s">
        <v>126</v>
      </c>
      <c r="H102" s="178">
        <v>20</v>
      </c>
      <c r="I102" s="179">
        <v>1155.0999999999999</v>
      </c>
      <c r="J102" s="179">
        <f>ROUND(I102*H102,2)</f>
        <v>23102</v>
      </c>
      <c r="K102" s="176" t="s">
        <v>17</v>
      </c>
      <c r="L102" s="35"/>
      <c r="M102" s="180" t="s">
        <v>17</v>
      </c>
      <c r="N102" s="181" t="s">
        <v>41</v>
      </c>
      <c r="O102" s="182">
        <v>1.98</v>
      </c>
      <c r="P102" s="182">
        <f>O102*H102</f>
        <v>39.600000000000001</v>
      </c>
      <c r="Q102" s="182">
        <v>0</v>
      </c>
      <c r="R102" s="182">
        <f>Q102*H102</f>
        <v>0</v>
      </c>
      <c r="S102" s="182">
        <v>0</v>
      </c>
      <c r="T102" s="183">
        <f>S102*H102</f>
        <v>0</v>
      </c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R102" s="184" t="s">
        <v>127</v>
      </c>
      <c r="AT102" s="184" t="s">
        <v>123</v>
      </c>
      <c r="AU102" s="184" t="s">
        <v>70</v>
      </c>
      <c r="AY102" s="14" t="s">
        <v>128</v>
      </c>
      <c r="BE102" s="185">
        <f>IF(N102="základní",J102,0)</f>
        <v>23102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14" t="s">
        <v>78</v>
      </c>
      <c r="BK102" s="185">
        <f>ROUND(I102*H102,2)</f>
        <v>23102</v>
      </c>
      <c r="BL102" s="14" t="s">
        <v>127</v>
      </c>
      <c r="BM102" s="184" t="s">
        <v>129</v>
      </c>
    </row>
    <row r="103" s="2" customFormat="1">
      <c r="A103" s="29"/>
      <c r="B103" s="30"/>
      <c r="C103" s="31"/>
      <c r="D103" s="186" t="s">
        <v>130</v>
      </c>
      <c r="E103" s="31"/>
      <c r="F103" s="187" t="s">
        <v>131</v>
      </c>
      <c r="G103" s="31"/>
      <c r="H103" s="31"/>
      <c r="I103" s="31"/>
      <c r="J103" s="31"/>
      <c r="K103" s="31"/>
      <c r="L103" s="35"/>
      <c r="M103" s="188"/>
      <c r="N103" s="189"/>
      <c r="O103" s="74"/>
      <c r="P103" s="74"/>
      <c r="Q103" s="74"/>
      <c r="R103" s="74"/>
      <c r="S103" s="74"/>
      <c r="T103" s="75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T103" s="14" t="s">
        <v>130</v>
      </c>
      <c r="AU103" s="14" t="s">
        <v>70</v>
      </c>
    </row>
    <row r="104" s="2" customFormat="1" ht="55.5" customHeight="1">
      <c r="A104" s="29"/>
      <c r="B104" s="30"/>
      <c r="C104" s="174" t="s">
        <v>80</v>
      </c>
      <c r="D104" s="174" t="s">
        <v>123</v>
      </c>
      <c r="E104" s="175" t="s">
        <v>132</v>
      </c>
      <c r="F104" s="176" t="s">
        <v>133</v>
      </c>
      <c r="G104" s="177" t="s">
        <v>134</v>
      </c>
      <c r="H104" s="178">
        <v>200</v>
      </c>
      <c r="I104" s="179">
        <v>632.67999999999995</v>
      </c>
      <c r="J104" s="179">
        <f>ROUND(I104*H104,2)</f>
        <v>126536</v>
      </c>
      <c r="K104" s="176" t="s">
        <v>17</v>
      </c>
      <c r="L104" s="35"/>
      <c r="M104" s="180" t="s">
        <v>17</v>
      </c>
      <c r="N104" s="181" t="s">
        <v>41</v>
      </c>
      <c r="O104" s="182">
        <v>1</v>
      </c>
      <c r="P104" s="182">
        <f>O104*H104</f>
        <v>200</v>
      </c>
      <c r="Q104" s="182">
        <v>0</v>
      </c>
      <c r="R104" s="182">
        <f>Q104*H104</f>
        <v>0</v>
      </c>
      <c r="S104" s="182">
        <v>0</v>
      </c>
      <c r="T104" s="183">
        <f>S104*H104</f>
        <v>0</v>
      </c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R104" s="184" t="s">
        <v>127</v>
      </c>
      <c r="AT104" s="184" t="s">
        <v>123</v>
      </c>
      <c r="AU104" s="184" t="s">
        <v>70</v>
      </c>
      <c r="AY104" s="14" t="s">
        <v>128</v>
      </c>
      <c r="BE104" s="185">
        <f>IF(N104="základní",J104,0)</f>
        <v>126536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14" t="s">
        <v>78</v>
      </c>
      <c r="BK104" s="185">
        <f>ROUND(I104*H104,2)</f>
        <v>126536</v>
      </c>
      <c r="BL104" s="14" t="s">
        <v>127</v>
      </c>
      <c r="BM104" s="184" t="s">
        <v>135</v>
      </c>
    </row>
    <row r="105" s="2" customFormat="1">
      <c r="A105" s="29"/>
      <c r="B105" s="30"/>
      <c r="C105" s="31"/>
      <c r="D105" s="186" t="s">
        <v>130</v>
      </c>
      <c r="E105" s="31"/>
      <c r="F105" s="187" t="s">
        <v>133</v>
      </c>
      <c r="G105" s="31"/>
      <c r="H105" s="31"/>
      <c r="I105" s="31"/>
      <c r="J105" s="31"/>
      <c r="K105" s="31"/>
      <c r="L105" s="35"/>
      <c r="M105" s="188"/>
      <c r="N105" s="189"/>
      <c r="O105" s="74"/>
      <c r="P105" s="74"/>
      <c r="Q105" s="74"/>
      <c r="R105" s="74"/>
      <c r="S105" s="74"/>
      <c r="T105" s="75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T105" s="14" t="s">
        <v>130</v>
      </c>
      <c r="AU105" s="14" t="s">
        <v>70</v>
      </c>
    </row>
    <row r="106" s="2" customFormat="1" ht="66.75" customHeight="1">
      <c r="A106" s="29"/>
      <c r="B106" s="30"/>
      <c r="C106" s="174" t="s">
        <v>136</v>
      </c>
      <c r="D106" s="174" t="s">
        <v>123</v>
      </c>
      <c r="E106" s="175" t="s">
        <v>137</v>
      </c>
      <c r="F106" s="176" t="s">
        <v>138</v>
      </c>
      <c r="G106" s="177" t="s">
        <v>139</v>
      </c>
      <c r="H106" s="178">
        <v>1000</v>
      </c>
      <c r="I106" s="179">
        <v>11.67</v>
      </c>
      <c r="J106" s="179">
        <f>ROUND(I106*H106,2)</f>
        <v>11670</v>
      </c>
      <c r="K106" s="176" t="s">
        <v>17</v>
      </c>
      <c r="L106" s="35"/>
      <c r="M106" s="180" t="s">
        <v>17</v>
      </c>
      <c r="N106" s="181" t="s">
        <v>41</v>
      </c>
      <c r="O106" s="182">
        <v>0.02</v>
      </c>
      <c r="P106" s="182">
        <f>O106*H106</f>
        <v>20</v>
      </c>
      <c r="Q106" s="182">
        <v>0</v>
      </c>
      <c r="R106" s="182">
        <f>Q106*H106</f>
        <v>0</v>
      </c>
      <c r="S106" s="182">
        <v>0</v>
      </c>
      <c r="T106" s="183">
        <f>S106*H106</f>
        <v>0</v>
      </c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R106" s="184" t="s">
        <v>127</v>
      </c>
      <c r="AT106" s="184" t="s">
        <v>123</v>
      </c>
      <c r="AU106" s="184" t="s">
        <v>70</v>
      </c>
      <c r="AY106" s="14" t="s">
        <v>128</v>
      </c>
      <c r="BE106" s="185">
        <f>IF(N106="základní",J106,0)</f>
        <v>11670</v>
      </c>
      <c r="BF106" s="185">
        <f>IF(N106="snížená",J106,0)</f>
        <v>0</v>
      </c>
      <c r="BG106" s="185">
        <f>IF(N106="zákl. přenesená",J106,0)</f>
        <v>0</v>
      </c>
      <c r="BH106" s="185">
        <f>IF(N106="sníž. přenesená",J106,0)</f>
        <v>0</v>
      </c>
      <c r="BI106" s="185">
        <f>IF(N106="nulová",J106,0)</f>
        <v>0</v>
      </c>
      <c r="BJ106" s="14" t="s">
        <v>78</v>
      </c>
      <c r="BK106" s="185">
        <f>ROUND(I106*H106,2)</f>
        <v>11670</v>
      </c>
      <c r="BL106" s="14" t="s">
        <v>127</v>
      </c>
      <c r="BM106" s="184" t="s">
        <v>140</v>
      </c>
    </row>
    <row r="107" s="2" customFormat="1">
      <c r="A107" s="29"/>
      <c r="B107" s="30"/>
      <c r="C107" s="31"/>
      <c r="D107" s="186" t="s">
        <v>130</v>
      </c>
      <c r="E107" s="31"/>
      <c r="F107" s="187" t="s">
        <v>138</v>
      </c>
      <c r="G107" s="31"/>
      <c r="H107" s="31"/>
      <c r="I107" s="31"/>
      <c r="J107" s="31"/>
      <c r="K107" s="31"/>
      <c r="L107" s="35"/>
      <c r="M107" s="188"/>
      <c r="N107" s="189"/>
      <c r="O107" s="74"/>
      <c r="P107" s="74"/>
      <c r="Q107" s="74"/>
      <c r="R107" s="74"/>
      <c r="S107" s="74"/>
      <c r="T107" s="75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T107" s="14" t="s">
        <v>130</v>
      </c>
      <c r="AU107" s="14" t="s">
        <v>70</v>
      </c>
    </row>
    <row r="108" s="2" customFormat="1" ht="66.75" customHeight="1">
      <c r="A108" s="29"/>
      <c r="B108" s="30"/>
      <c r="C108" s="174" t="s">
        <v>127</v>
      </c>
      <c r="D108" s="174" t="s">
        <v>123</v>
      </c>
      <c r="E108" s="175" t="s">
        <v>141</v>
      </c>
      <c r="F108" s="176" t="s">
        <v>142</v>
      </c>
      <c r="G108" s="177" t="s">
        <v>139</v>
      </c>
      <c r="H108" s="178">
        <v>400</v>
      </c>
      <c r="I108" s="179">
        <v>52.5</v>
      </c>
      <c r="J108" s="179">
        <f>ROUND(I108*H108,2)</f>
        <v>21000</v>
      </c>
      <c r="K108" s="176" t="s">
        <v>17</v>
      </c>
      <c r="L108" s="35"/>
      <c r="M108" s="180" t="s">
        <v>17</v>
      </c>
      <c r="N108" s="181" t="s">
        <v>41</v>
      </c>
      <c r="O108" s="182">
        <v>0.089999999999999997</v>
      </c>
      <c r="P108" s="182">
        <f>O108*H108</f>
        <v>36</v>
      </c>
      <c r="Q108" s="182">
        <v>0</v>
      </c>
      <c r="R108" s="182">
        <f>Q108*H108</f>
        <v>0</v>
      </c>
      <c r="S108" s="182">
        <v>0</v>
      </c>
      <c r="T108" s="183">
        <f>S108*H108</f>
        <v>0</v>
      </c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R108" s="184" t="s">
        <v>127</v>
      </c>
      <c r="AT108" s="184" t="s">
        <v>123</v>
      </c>
      <c r="AU108" s="184" t="s">
        <v>70</v>
      </c>
      <c r="AY108" s="14" t="s">
        <v>128</v>
      </c>
      <c r="BE108" s="185">
        <f>IF(N108="základní",J108,0)</f>
        <v>21000</v>
      </c>
      <c r="BF108" s="185">
        <f>IF(N108="snížená",J108,0)</f>
        <v>0</v>
      </c>
      <c r="BG108" s="185">
        <f>IF(N108="zákl. přenesená",J108,0)</f>
        <v>0</v>
      </c>
      <c r="BH108" s="185">
        <f>IF(N108="sníž. přenesená",J108,0)</f>
        <v>0</v>
      </c>
      <c r="BI108" s="185">
        <f>IF(N108="nulová",J108,0)</f>
        <v>0</v>
      </c>
      <c r="BJ108" s="14" t="s">
        <v>78</v>
      </c>
      <c r="BK108" s="185">
        <f>ROUND(I108*H108,2)</f>
        <v>21000</v>
      </c>
      <c r="BL108" s="14" t="s">
        <v>127</v>
      </c>
      <c r="BM108" s="184" t="s">
        <v>143</v>
      </c>
    </row>
    <row r="109" s="2" customFormat="1">
      <c r="A109" s="29"/>
      <c r="B109" s="30"/>
      <c r="C109" s="31"/>
      <c r="D109" s="186" t="s">
        <v>130</v>
      </c>
      <c r="E109" s="31"/>
      <c r="F109" s="187" t="s">
        <v>144</v>
      </c>
      <c r="G109" s="31"/>
      <c r="H109" s="31"/>
      <c r="I109" s="31"/>
      <c r="J109" s="31"/>
      <c r="K109" s="31"/>
      <c r="L109" s="35"/>
      <c r="M109" s="188"/>
      <c r="N109" s="189"/>
      <c r="O109" s="74"/>
      <c r="P109" s="74"/>
      <c r="Q109" s="74"/>
      <c r="R109" s="74"/>
      <c r="S109" s="74"/>
      <c r="T109" s="75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T109" s="14" t="s">
        <v>130</v>
      </c>
      <c r="AU109" s="14" t="s">
        <v>70</v>
      </c>
    </row>
    <row r="110" s="2" customFormat="1" ht="55.5" customHeight="1">
      <c r="A110" s="29"/>
      <c r="B110" s="30"/>
      <c r="C110" s="174" t="s">
        <v>145</v>
      </c>
      <c r="D110" s="174" t="s">
        <v>123</v>
      </c>
      <c r="E110" s="175" t="s">
        <v>146</v>
      </c>
      <c r="F110" s="176" t="s">
        <v>147</v>
      </c>
      <c r="G110" s="177" t="s">
        <v>139</v>
      </c>
      <c r="H110" s="178">
        <v>500</v>
      </c>
      <c r="I110" s="179">
        <v>95.900000000000006</v>
      </c>
      <c r="J110" s="179">
        <f>ROUND(I110*H110,2)</f>
        <v>47950</v>
      </c>
      <c r="K110" s="176" t="s">
        <v>17</v>
      </c>
      <c r="L110" s="35"/>
      <c r="M110" s="180" t="s">
        <v>17</v>
      </c>
      <c r="N110" s="181" t="s">
        <v>41</v>
      </c>
      <c r="O110" s="182">
        <v>0.11</v>
      </c>
      <c r="P110" s="182">
        <f>O110*H110</f>
        <v>55</v>
      </c>
      <c r="Q110" s="182">
        <v>0</v>
      </c>
      <c r="R110" s="182">
        <f>Q110*H110</f>
        <v>0</v>
      </c>
      <c r="S110" s="182">
        <v>0</v>
      </c>
      <c r="T110" s="183">
        <f>S110*H110</f>
        <v>0</v>
      </c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R110" s="184" t="s">
        <v>127</v>
      </c>
      <c r="AT110" s="184" t="s">
        <v>123</v>
      </c>
      <c r="AU110" s="184" t="s">
        <v>70</v>
      </c>
      <c r="AY110" s="14" t="s">
        <v>128</v>
      </c>
      <c r="BE110" s="185">
        <f>IF(N110="základní",J110,0)</f>
        <v>47950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14" t="s">
        <v>78</v>
      </c>
      <c r="BK110" s="185">
        <f>ROUND(I110*H110,2)</f>
        <v>47950</v>
      </c>
      <c r="BL110" s="14" t="s">
        <v>127</v>
      </c>
      <c r="BM110" s="184" t="s">
        <v>148</v>
      </c>
    </row>
    <row r="111" s="2" customFormat="1">
      <c r="A111" s="29"/>
      <c r="B111" s="30"/>
      <c r="C111" s="31"/>
      <c r="D111" s="186" t="s">
        <v>130</v>
      </c>
      <c r="E111" s="31"/>
      <c r="F111" s="187" t="s">
        <v>147</v>
      </c>
      <c r="G111" s="31"/>
      <c r="H111" s="31"/>
      <c r="I111" s="31"/>
      <c r="J111" s="31"/>
      <c r="K111" s="31"/>
      <c r="L111" s="35"/>
      <c r="M111" s="188"/>
      <c r="N111" s="189"/>
      <c r="O111" s="74"/>
      <c r="P111" s="74"/>
      <c r="Q111" s="74"/>
      <c r="R111" s="74"/>
      <c r="S111" s="74"/>
      <c r="T111" s="75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T111" s="14" t="s">
        <v>130</v>
      </c>
      <c r="AU111" s="14" t="s">
        <v>70</v>
      </c>
    </row>
    <row r="112" s="2" customFormat="1" ht="76.35" customHeight="1">
      <c r="A112" s="29"/>
      <c r="B112" s="30"/>
      <c r="C112" s="174" t="s">
        <v>149</v>
      </c>
      <c r="D112" s="174" t="s">
        <v>123</v>
      </c>
      <c r="E112" s="175" t="s">
        <v>150</v>
      </c>
      <c r="F112" s="176" t="s">
        <v>151</v>
      </c>
      <c r="G112" s="177" t="s">
        <v>152</v>
      </c>
      <c r="H112" s="178">
        <v>40</v>
      </c>
      <c r="I112" s="179">
        <v>771.15999999999997</v>
      </c>
      <c r="J112" s="179">
        <f>ROUND(I112*H112,2)</f>
        <v>30846.400000000001</v>
      </c>
      <c r="K112" s="176" t="s">
        <v>17</v>
      </c>
      <c r="L112" s="35"/>
      <c r="M112" s="180" t="s">
        <v>17</v>
      </c>
      <c r="N112" s="181" t="s">
        <v>41</v>
      </c>
      <c r="O112" s="182">
        <v>0.65000000000000002</v>
      </c>
      <c r="P112" s="182">
        <f>O112*H112</f>
        <v>26</v>
      </c>
      <c r="Q112" s="182">
        <v>0</v>
      </c>
      <c r="R112" s="182">
        <f>Q112*H112</f>
        <v>0</v>
      </c>
      <c r="S112" s="182">
        <v>0</v>
      </c>
      <c r="T112" s="183">
        <f>S112*H112</f>
        <v>0</v>
      </c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R112" s="184" t="s">
        <v>127</v>
      </c>
      <c r="AT112" s="184" t="s">
        <v>123</v>
      </c>
      <c r="AU112" s="184" t="s">
        <v>70</v>
      </c>
      <c r="AY112" s="14" t="s">
        <v>128</v>
      </c>
      <c r="BE112" s="185">
        <f>IF(N112="základní",J112,0)</f>
        <v>30846.400000000001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14" t="s">
        <v>78</v>
      </c>
      <c r="BK112" s="185">
        <f>ROUND(I112*H112,2)</f>
        <v>30846.400000000001</v>
      </c>
      <c r="BL112" s="14" t="s">
        <v>127</v>
      </c>
      <c r="BM112" s="184" t="s">
        <v>153</v>
      </c>
    </row>
    <row r="113" s="2" customFormat="1">
      <c r="A113" s="29"/>
      <c r="B113" s="30"/>
      <c r="C113" s="31"/>
      <c r="D113" s="186" t="s">
        <v>130</v>
      </c>
      <c r="E113" s="31"/>
      <c r="F113" s="187" t="s">
        <v>154</v>
      </c>
      <c r="G113" s="31"/>
      <c r="H113" s="31"/>
      <c r="I113" s="31"/>
      <c r="J113" s="31"/>
      <c r="K113" s="31"/>
      <c r="L113" s="35"/>
      <c r="M113" s="188"/>
      <c r="N113" s="189"/>
      <c r="O113" s="74"/>
      <c r="P113" s="74"/>
      <c r="Q113" s="74"/>
      <c r="R113" s="74"/>
      <c r="S113" s="74"/>
      <c r="T113" s="75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T113" s="14" t="s">
        <v>130</v>
      </c>
      <c r="AU113" s="14" t="s">
        <v>70</v>
      </c>
    </row>
    <row r="114" s="2" customFormat="1">
      <c r="A114" s="29"/>
      <c r="B114" s="30"/>
      <c r="C114" s="31"/>
      <c r="D114" s="186" t="s">
        <v>155</v>
      </c>
      <c r="E114" s="31"/>
      <c r="F114" s="190" t="s">
        <v>156</v>
      </c>
      <c r="G114" s="31"/>
      <c r="H114" s="31"/>
      <c r="I114" s="31"/>
      <c r="J114" s="31"/>
      <c r="K114" s="31"/>
      <c r="L114" s="35"/>
      <c r="M114" s="188"/>
      <c r="N114" s="189"/>
      <c r="O114" s="74"/>
      <c r="P114" s="74"/>
      <c r="Q114" s="74"/>
      <c r="R114" s="74"/>
      <c r="S114" s="74"/>
      <c r="T114" s="75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T114" s="14" t="s">
        <v>155</v>
      </c>
      <c r="AU114" s="14" t="s">
        <v>70</v>
      </c>
    </row>
    <row r="115" s="2" customFormat="1" ht="76.35" customHeight="1">
      <c r="A115" s="29"/>
      <c r="B115" s="30"/>
      <c r="C115" s="174" t="s">
        <v>157</v>
      </c>
      <c r="D115" s="174" t="s">
        <v>123</v>
      </c>
      <c r="E115" s="175" t="s">
        <v>158</v>
      </c>
      <c r="F115" s="176" t="s">
        <v>159</v>
      </c>
      <c r="G115" s="177" t="s">
        <v>139</v>
      </c>
      <c r="H115" s="178">
        <v>600</v>
      </c>
      <c r="I115" s="179">
        <v>132.86000000000001</v>
      </c>
      <c r="J115" s="179">
        <f>ROUND(I115*H115,2)</f>
        <v>79716</v>
      </c>
      <c r="K115" s="176" t="s">
        <v>17</v>
      </c>
      <c r="L115" s="35"/>
      <c r="M115" s="180" t="s">
        <v>17</v>
      </c>
      <c r="N115" s="181" t="s">
        <v>41</v>
      </c>
      <c r="O115" s="182">
        <v>0.20999999999999999</v>
      </c>
      <c r="P115" s="182">
        <f>O115*H115</f>
        <v>126</v>
      </c>
      <c r="Q115" s="182">
        <v>0</v>
      </c>
      <c r="R115" s="182">
        <f>Q115*H115</f>
        <v>0</v>
      </c>
      <c r="S115" s="182">
        <v>0</v>
      </c>
      <c r="T115" s="183">
        <f>S115*H115</f>
        <v>0</v>
      </c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R115" s="184" t="s">
        <v>127</v>
      </c>
      <c r="AT115" s="184" t="s">
        <v>123</v>
      </c>
      <c r="AU115" s="184" t="s">
        <v>70</v>
      </c>
      <c r="AY115" s="14" t="s">
        <v>128</v>
      </c>
      <c r="BE115" s="185">
        <f>IF(N115="základní",J115,0)</f>
        <v>79716</v>
      </c>
      <c r="BF115" s="185">
        <f>IF(N115="snížená",J115,0)</f>
        <v>0</v>
      </c>
      <c r="BG115" s="185">
        <f>IF(N115="zákl. přenesená",J115,0)</f>
        <v>0</v>
      </c>
      <c r="BH115" s="185">
        <f>IF(N115="sníž. přenesená",J115,0)</f>
        <v>0</v>
      </c>
      <c r="BI115" s="185">
        <f>IF(N115="nulová",J115,0)</f>
        <v>0</v>
      </c>
      <c r="BJ115" s="14" t="s">
        <v>78</v>
      </c>
      <c r="BK115" s="185">
        <f>ROUND(I115*H115,2)</f>
        <v>79716</v>
      </c>
      <c r="BL115" s="14" t="s">
        <v>127</v>
      </c>
      <c r="BM115" s="184" t="s">
        <v>160</v>
      </c>
    </row>
    <row r="116" s="2" customFormat="1">
      <c r="A116" s="29"/>
      <c r="B116" s="30"/>
      <c r="C116" s="31"/>
      <c r="D116" s="186" t="s">
        <v>130</v>
      </c>
      <c r="E116" s="31"/>
      <c r="F116" s="187" t="s">
        <v>161</v>
      </c>
      <c r="G116" s="31"/>
      <c r="H116" s="31"/>
      <c r="I116" s="31"/>
      <c r="J116" s="31"/>
      <c r="K116" s="31"/>
      <c r="L116" s="35"/>
      <c r="M116" s="188"/>
      <c r="N116" s="189"/>
      <c r="O116" s="74"/>
      <c r="P116" s="74"/>
      <c r="Q116" s="74"/>
      <c r="R116" s="74"/>
      <c r="S116" s="74"/>
      <c r="T116" s="75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T116" s="14" t="s">
        <v>130</v>
      </c>
      <c r="AU116" s="14" t="s">
        <v>70</v>
      </c>
    </row>
    <row r="117" s="2" customFormat="1" ht="66.75" customHeight="1">
      <c r="A117" s="29"/>
      <c r="B117" s="30"/>
      <c r="C117" s="174" t="s">
        <v>162</v>
      </c>
      <c r="D117" s="174" t="s">
        <v>123</v>
      </c>
      <c r="E117" s="175" t="s">
        <v>163</v>
      </c>
      <c r="F117" s="176" t="s">
        <v>164</v>
      </c>
      <c r="G117" s="177" t="s">
        <v>139</v>
      </c>
      <c r="H117" s="178">
        <v>600</v>
      </c>
      <c r="I117" s="179">
        <v>6.2800000000000002</v>
      </c>
      <c r="J117" s="179">
        <f>ROUND(I117*H117,2)</f>
        <v>3768</v>
      </c>
      <c r="K117" s="176" t="s">
        <v>17</v>
      </c>
      <c r="L117" s="35"/>
      <c r="M117" s="180" t="s">
        <v>17</v>
      </c>
      <c r="N117" s="181" t="s">
        <v>41</v>
      </c>
      <c r="O117" s="182">
        <v>0.0030000000000000001</v>
      </c>
      <c r="P117" s="182">
        <f>O117*H117</f>
        <v>1.8</v>
      </c>
      <c r="Q117" s="182">
        <v>0</v>
      </c>
      <c r="R117" s="182">
        <f>Q117*H117</f>
        <v>0</v>
      </c>
      <c r="S117" s="182">
        <v>0</v>
      </c>
      <c r="T117" s="183">
        <f>S117*H117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R117" s="184" t="s">
        <v>127</v>
      </c>
      <c r="AT117" s="184" t="s">
        <v>123</v>
      </c>
      <c r="AU117" s="184" t="s">
        <v>70</v>
      </c>
      <c r="AY117" s="14" t="s">
        <v>128</v>
      </c>
      <c r="BE117" s="185">
        <f>IF(N117="základní",J117,0)</f>
        <v>3768</v>
      </c>
      <c r="BF117" s="185">
        <f>IF(N117="snížená",J117,0)</f>
        <v>0</v>
      </c>
      <c r="BG117" s="185">
        <f>IF(N117="zákl. přenesená",J117,0)</f>
        <v>0</v>
      </c>
      <c r="BH117" s="185">
        <f>IF(N117="sníž. přenesená",J117,0)</f>
        <v>0</v>
      </c>
      <c r="BI117" s="185">
        <f>IF(N117="nulová",J117,0)</f>
        <v>0</v>
      </c>
      <c r="BJ117" s="14" t="s">
        <v>78</v>
      </c>
      <c r="BK117" s="185">
        <f>ROUND(I117*H117,2)</f>
        <v>3768</v>
      </c>
      <c r="BL117" s="14" t="s">
        <v>127</v>
      </c>
      <c r="BM117" s="184" t="s">
        <v>165</v>
      </c>
    </row>
    <row r="118" s="2" customFormat="1">
      <c r="A118" s="29"/>
      <c r="B118" s="30"/>
      <c r="C118" s="31"/>
      <c r="D118" s="186" t="s">
        <v>130</v>
      </c>
      <c r="E118" s="31"/>
      <c r="F118" s="187" t="s">
        <v>164</v>
      </c>
      <c r="G118" s="31"/>
      <c r="H118" s="31"/>
      <c r="I118" s="31"/>
      <c r="J118" s="31"/>
      <c r="K118" s="31"/>
      <c r="L118" s="35"/>
      <c r="M118" s="188"/>
      <c r="N118" s="189"/>
      <c r="O118" s="74"/>
      <c r="P118" s="74"/>
      <c r="Q118" s="74"/>
      <c r="R118" s="74"/>
      <c r="S118" s="74"/>
      <c r="T118" s="75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4" t="s">
        <v>130</v>
      </c>
      <c r="AU118" s="14" t="s">
        <v>70</v>
      </c>
    </row>
    <row r="119" s="2" customFormat="1" ht="37.8" customHeight="1">
      <c r="A119" s="29"/>
      <c r="B119" s="30"/>
      <c r="C119" s="174" t="s">
        <v>166</v>
      </c>
      <c r="D119" s="174" t="s">
        <v>123</v>
      </c>
      <c r="E119" s="175" t="s">
        <v>167</v>
      </c>
      <c r="F119" s="176" t="s">
        <v>168</v>
      </c>
      <c r="G119" s="177" t="s">
        <v>169</v>
      </c>
      <c r="H119" s="178">
        <v>100</v>
      </c>
      <c r="I119" s="179">
        <v>219.44</v>
      </c>
      <c r="J119" s="179">
        <f>ROUND(I119*H119,2)</f>
        <v>21944</v>
      </c>
      <c r="K119" s="176" t="s">
        <v>17</v>
      </c>
      <c r="L119" s="35"/>
      <c r="M119" s="180" t="s">
        <v>17</v>
      </c>
      <c r="N119" s="181" t="s">
        <v>41</v>
      </c>
      <c r="O119" s="182">
        <v>0.17999999999999999</v>
      </c>
      <c r="P119" s="182">
        <f>O119*H119</f>
        <v>18</v>
      </c>
      <c r="Q119" s="182">
        <v>0</v>
      </c>
      <c r="R119" s="182">
        <f>Q119*H119</f>
        <v>0</v>
      </c>
      <c r="S119" s="182">
        <v>0</v>
      </c>
      <c r="T119" s="183">
        <f>S119*H119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184" t="s">
        <v>127</v>
      </c>
      <c r="AT119" s="184" t="s">
        <v>123</v>
      </c>
      <c r="AU119" s="184" t="s">
        <v>70</v>
      </c>
      <c r="AY119" s="14" t="s">
        <v>128</v>
      </c>
      <c r="BE119" s="185">
        <f>IF(N119="základní",J119,0)</f>
        <v>21944</v>
      </c>
      <c r="BF119" s="185">
        <f>IF(N119="snížená",J119,0)</f>
        <v>0</v>
      </c>
      <c r="BG119" s="185">
        <f>IF(N119="zákl. přenesená",J119,0)</f>
        <v>0</v>
      </c>
      <c r="BH119" s="185">
        <f>IF(N119="sníž. přenesená",J119,0)</f>
        <v>0</v>
      </c>
      <c r="BI119" s="185">
        <f>IF(N119="nulová",J119,0)</f>
        <v>0</v>
      </c>
      <c r="BJ119" s="14" t="s">
        <v>78</v>
      </c>
      <c r="BK119" s="185">
        <f>ROUND(I119*H119,2)</f>
        <v>21944</v>
      </c>
      <c r="BL119" s="14" t="s">
        <v>127</v>
      </c>
      <c r="BM119" s="184" t="s">
        <v>170</v>
      </c>
    </row>
    <row r="120" s="2" customFormat="1">
      <c r="A120" s="29"/>
      <c r="B120" s="30"/>
      <c r="C120" s="31"/>
      <c r="D120" s="186" t="s">
        <v>130</v>
      </c>
      <c r="E120" s="31"/>
      <c r="F120" s="187" t="s">
        <v>168</v>
      </c>
      <c r="G120" s="31"/>
      <c r="H120" s="31"/>
      <c r="I120" s="31"/>
      <c r="J120" s="31"/>
      <c r="K120" s="31"/>
      <c r="L120" s="35"/>
      <c r="M120" s="188"/>
      <c r="N120" s="189"/>
      <c r="O120" s="74"/>
      <c r="P120" s="74"/>
      <c r="Q120" s="74"/>
      <c r="R120" s="74"/>
      <c r="S120" s="74"/>
      <c r="T120" s="75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130</v>
      </c>
      <c r="AU120" s="14" t="s">
        <v>70</v>
      </c>
    </row>
    <row r="121" s="2" customFormat="1" ht="55.5" customHeight="1">
      <c r="A121" s="29"/>
      <c r="B121" s="30"/>
      <c r="C121" s="174" t="s">
        <v>171</v>
      </c>
      <c r="D121" s="174" t="s">
        <v>123</v>
      </c>
      <c r="E121" s="175" t="s">
        <v>172</v>
      </c>
      <c r="F121" s="176" t="s">
        <v>173</v>
      </c>
      <c r="G121" s="177" t="s">
        <v>139</v>
      </c>
      <c r="H121" s="178">
        <v>100</v>
      </c>
      <c r="I121" s="179">
        <v>591.16999999999996</v>
      </c>
      <c r="J121" s="179">
        <f>ROUND(I121*H121,2)</f>
        <v>59117</v>
      </c>
      <c r="K121" s="176" t="s">
        <v>17</v>
      </c>
      <c r="L121" s="35"/>
      <c r="M121" s="180" t="s">
        <v>17</v>
      </c>
      <c r="N121" s="181" t="s">
        <v>41</v>
      </c>
      <c r="O121" s="182">
        <v>0.77000000000000002</v>
      </c>
      <c r="P121" s="182">
        <f>O121*H121</f>
        <v>77</v>
      </c>
      <c r="Q121" s="182">
        <v>0</v>
      </c>
      <c r="R121" s="182">
        <f>Q121*H121</f>
        <v>0</v>
      </c>
      <c r="S121" s="182">
        <v>0</v>
      </c>
      <c r="T121" s="183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84" t="s">
        <v>127</v>
      </c>
      <c r="AT121" s="184" t="s">
        <v>123</v>
      </c>
      <c r="AU121" s="184" t="s">
        <v>70</v>
      </c>
      <c r="AY121" s="14" t="s">
        <v>128</v>
      </c>
      <c r="BE121" s="185">
        <f>IF(N121="základní",J121,0)</f>
        <v>59117</v>
      </c>
      <c r="BF121" s="185">
        <f>IF(N121="snížená",J121,0)</f>
        <v>0</v>
      </c>
      <c r="BG121" s="185">
        <f>IF(N121="zákl. přenesená",J121,0)</f>
        <v>0</v>
      </c>
      <c r="BH121" s="185">
        <f>IF(N121="sníž. přenesená",J121,0)</f>
        <v>0</v>
      </c>
      <c r="BI121" s="185">
        <f>IF(N121="nulová",J121,0)</f>
        <v>0</v>
      </c>
      <c r="BJ121" s="14" t="s">
        <v>78</v>
      </c>
      <c r="BK121" s="185">
        <f>ROUND(I121*H121,2)</f>
        <v>59117</v>
      </c>
      <c r="BL121" s="14" t="s">
        <v>127</v>
      </c>
      <c r="BM121" s="184" t="s">
        <v>174</v>
      </c>
    </row>
    <row r="122" s="2" customFormat="1">
      <c r="A122" s="29"/>
      <c r="B122" s="30"/>
      <c r="C122" s="31"/>
      <c r="D122" s="186" t="s">
        <v>130</v>
      </c>
      <c r="E122" s="31"/>
      <c r="F122" s="187" t="s">
        <v>173</v>
      </c>
      <c r="G122" s="31"/>
      <c r="H122" s="31"/>
      <c r="I122" s="31"/>
      <c r="J122" s="31"/>
      <c r="K122" s="31"/>
      <c r="L122" s="35"/>
      <c r="M122" s="188"/>
      <c r="N122" s="189"/>
      <c r="O122" s="74"/>
      <c r="P122" s="74"/>
      <c r="Q122" s="74"/>
      <c r="R122" s="74"/>
      <c r="S122" s="74"/>
      <c r="T122" s="75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130</v>
      </c>
      <c r="AU122" s="14" t="s">
        <v>70</v>
      </c>
    </row>
    <row r="123" s="2" customFormat="1" ht="66.75" customHeight="1">
      <c r="A123" s="29"/>
      <c r="B123" s="30"/>
      <c r="C123" s="174" t="s">
        <v>175</v>
      </c>
      <c r="D123" s="174" t="s">
        <v>123</v>
      </c>
      <c r="E123" s="175" t="s">
        <v>176</v>
      </c>
      <c r="F123" s="176" t="s">
        <v>177</v>
      </c>
      <c r="G123" s="177" t="s">
        <v>139</v>
      </c>
      <c r="H123" s="178">
        <v>100</v>
      </c>
      <c r="I123" s="179">
        <v>682.97000000000003</v>
      </c>
      <c r="J123" s="179">
        <f>ROUND(I123*H123,2)</f>
        <v>68297</v>
      </c>
      <c r="K123" s="176" t="s">
        <v>17</v>
      </c>
      <c r="L123" s="35"/>
      <c r="M123" s="180" t="s">
        <v>17</v>
      </c>
      <c r="N123" s="181" t="s">
        <v>41</v>
      </c>
      <c r="O123" s="182">
        <v>0.90000000000000002</v>
      </c>
      <c r="P123" s="182">
        <f>O123*H123</f>
        <v>90</v>
      </c>
      <c r="Q123" s="182">
        <v>0</v>
      </c>
      <c r="R123" s="182">
        <f>Q123*H123</f>
        <v>0</v>
      </c>
      <c r="S123" s="182">
        <v>0</v>
      </c>
      <c r="T123" s="183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84" t="s">
        <v>127</v>
      </c>
      <c r="AT123" s="184" t="s">
        <v>123</v>
      </c>
      <c r="AU123" s="184" t="s">
        <v>70</v>
      </c>
      <c r="AY123" s="14" t="s">
        <v>128</v>
      </c>
      <c r="BE123" s="185">
        <f>IF(N123="základní",J123,0)</f>
        <v>68297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4" t="s">
        <v>78</v>
      </c>
      <c r="BK123" s="185">
        <f>ROUND(I123*H123,2)</f>
        <v>68297</v>
      </c>
      <c r="BL123" s="14" t="s">
        <v>127</v>
      </c>
      <c r="BM123" s="184" t="s">
        <v>178</v>
      </c>
    </row>
    <row r="124" s="2" customFormat="1">
      <c r="A124" s="29"/>
      <c r="B124" s="30"/>
      <c r="C124" s="31"/>
      <c r="D124" s="186" t="s">
        <v>130</v>
      </c>
      <c r="E124" s="31"/>
      <c r="F124" s="187" t="s">
        <v>179</v>
      </c>
      <c r="G124" s="31"/>
      <c r="H124" s="31"/>
      <c r="I124" s="31"/>
      <c r="J124" s="31"/>
      <c r="K124" s="31"/>
      <c r="L124" s="35"/>
      <c r="M124" s="188"/>
      <c r="N124" s="189"/>
      <c r="O124" s="74"/>
      <c r="P124" s="74"/>
      <c r="Q124" s="74"/>
      <c r="R124" s="74"/>
      <c r="S124" s="74"/>
      <c r="T124" s="75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130</v>
      </c>
      <c r="AU124" s="14" t="s">
        <v>70</v>
      </c>
    </row>
    <row r="125" s="2" customFormat="1" ht="66.75" customHeight="1">
      <c r="A125" s="29"/>
      <c r="B125" s="30"/>
      <c r="C125" s="174" t="s">
        <v>8</v>
      </c>
      <c r="D125" s="174" t="s">
        <v>123</v>
      </c>
      <c r="E125" s="175" t="s">
        <v>180</v>
      </c>
      <c r="F125" s="176" t="s">
        <v>181</v>
      </c>
      <c r="G125" s="177" t="s">
        <v>139</v>
      </c>
      <c r="H125" s="178">
        <v>100</v>
      </c>
      <c r="I125" s="179">
        <v>530.53999999999996</v>
      </c>
      <c r="J125" s="179">
        <f>ROUND(I125*H125,2)</f>
        <v>53054</v>
      </c>
      <c r="K125" s="176" t="s">
        <v>17</v>
      </c>
      <c r="L125" s="35"/>
      <c r="M125" s="180" t="s">
        <v>17</v>
      </c>
      <c r="N125" s="181" t="s">
        <v>41</v>
      </c>
      <c r="O125" s="182">
        <v>0.69999999999999996</v>
      </c>
      <c r="P125" s="182">
        <f>O125*H125</f>
        <v>70</v>
      </c>
      <c r="Q125" s="182">
        <v>0</v>
      </c>
      <c r="R125" s="182">
        <f>Q125*H125</f>
        <v>0</v>
      </c>
      <c r="S125" s="182">
        <v>0</v>
      </c>
      <c r="T125" s="183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84" t="s">
        <v>127</v>
      </c>
      <c r="AT125" s="184" t="s">
        <v>123</v>
      </c>
      <c r="AU125" s="184" t="s">
        <v>70</v>
      </c>
      <c r="AY125" s="14" t="s">
        <v>128</v>
      </c>
      <c r="BE125" s="185">
        <f>IF(N125="základní",J125,0)</f>
        <v>53054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4" t="s">
        <v>78</v>
      </c>
      <c r="BK125" s="185">
        <f>ROUND(I125*H125,2)</f>
        <v>53054</v>
      </c>
      <c r="BL125" s="14" t="s">
        <v>127</v>
      </c>
      <c r="BM125" s="184" t="s">
        <v>182</v>
      </c>
    </row>
    <row r="126" s="2" customFormat="1">
      <c r="A126" s="29"/>
      <c r="B126" s="30"/>
      <c r="C126" s="31"/>
      <c r="D126" s="186" t="s">
        <v>130</v>
      </c>
      <c r="E126" s="31"/>
      <c r="F126" s="187" t="s">
        <v>183</v>
      </c>
      <c r="G126" s="31"/>
      <c r="H126" s="31"/>
      <c r="I126" s="31"/>
      <c r="J126" s="31"/>
      <c r="K126" s="31"/>
      <c r="L126" s="35"/>
      <c r="M126" s="188"/>
      <c r="N126" s="189"/>
      <c r="O126" s="74"/>
      <c r="P126" s="74"/>
      <c r="Q126" s="74"/>
      <c r="R126" s="74"/>
      <c r="S126" s="74"/>
      <c r="T126" s="75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130</v>
      </c>
      <c r="AU126" s="14" t="s">
        <v>70</v>
      </c>
    </row>
    <row r="127" s="2" customFormat="1" ht="66.75" customHeight="1">
      <c r="A127" s="29"/>
      <c r="B127" s="30"/>
      <c r="C127" s="174" t="s">
        <v>184</v>
      </c>
      <c r="D127" s="174" t="s">
        <v>123</v>
      </c>
      <c r="E127" s="175" t="s">
        <v>185</v>
      </c>
      <c r="F127" s="176" t="s">
        <v>186</v>
      </c>
      <c r="G127" s="177" t="s">
        <v>139</v>
      </c>
      <c r="H127" s="178">
        <v>100</v>
      </c>
      <c r="I127" s="179">
        <v>618.13</v>
      </c>
      <c r="J127" s="179">
        <f>ROUND(I127*H127,2)</f>
        <v>61813</v>
      </c>
      <c r="K127" s="176" t="s">
        <v>17</v>
      </c>
      <c r="L127" s="35"/>
      <c r="M127" s="180" t="s">
        <v>17</v>
      </c>
      <c r="N127" s="181" t="s">
        <v>41</v>
      </c>
      <c r="O127" s="182">
        <v>0.97699999999999998</v>
      </c>
      <c r="P127" s="182">
        <f>O127*H127</f>
        <v>97.700000000000003</v>
      </c>
      <c r="Q127" s="182">
        <v>0</v>
      </c>
      <c r="R127" s="182">
        <f>Q127*H127</f>
        <v>0</v>
      </c>
      <c r="S127" s="182">
        <v>0</v>
      </c>
      <c r="T127" s="183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84" t="s">
        <v>127</v>
      </c>
      <c r="AT127" s="184" t="s">
        <v>123</v>
      </c>
      <c r="AU127" s="184" t="s">
        <v>70</v>
      </c>
      <c r="AY127" s="14" t="s">
        <v>128</v>
      </c>
      <c r="BE127" s="185">
        <f>IF(N127="základní",J127,0)</f>
        <v>61813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4" t="s">
        <v>78</v>
      </c>
      <c r="BK127" s="185">
        <f>ROUND(I127*H127,2)</f>
        <v>61813</v>
      </c>
      <c r="BL127" s="14" t="s">
        <v>127</v>
      </c>
      <c r="BM127" s="184" t="s">
        <v>187</v>
      </c>
    </row>
    <row r="128" s="2" customFormat="1">
      <c r="A128" s="29"/>
      <c r="B128" s="30"/>
      <c r="C128" s="31"/>
      <c r="D128" s="186" t="s">
        <v>130</v>
      </c>
      <c r="E128" s="31"/>
      <c r="F128" s="187" t="s">
        <v>186</v>
      </c>
      <c r="G128" s="31"/>
      <c r="H128" s="31"/>
      <c r="I128" s="31"/>
      <c r="J128" s="31"/>
      <c r="K128" s="31"/>
      <c r="L128" s="35"/>
      <c r="M128" s="188"/>
      <c r="N128" s="189"/>
      <c r="O128" s="74"/>
      <c r="P128" s="74"/>
      <c r="Q128" s="74"/>
      <c r="R128" s="74"/>
      <c r="S128" s="74"/>
      <c r="T128" s="75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4" t="s">
        <v>130</v>
      </c>
      <c r="AU128" s="14" t="s">
        <v>70</v>
      </c>
    </row>
    <row r="129" s="2" customFormat="1" ht="49.05" customHeight="1">
      <c r="A129" s="29"/>
      <c r="B129" s="30"/>
      <c r="C129" s="174" t="s">
        <v>188</v>
      </c>
      <c r="D129" s="174" t="s">
        <v>123</v>
      </c>
      <c r="E129" s="175" t="s">
        <v>189</v>
      </c>
      <c r="F129" s="176" t="s">
        <v>190</v>
      </c>
      <c r="G129" s="177" t="s">
        <v>139</v>
      </c>
      <c r="H129" s="178">
        <v>100</v>
      </c>
      <c r="I129" s="179">
        <v>218.28</v>
      </c>
      <c r="J129" s="179">
        <f>ROUND(I129*H129,2)</f>
        <v>21828</v>
      </c>
      <c r="K129" s="176" t="s">
        <v>17</v>
      </c>
      <c r="L129" s="35"/>
      <c r="M129" s="180" t="s">
        <v>17</v>
      </c>
      <c r="N129" s="181" t="s">
        <v>41</v>
      </c>
      <c r="O129" s="182">
        <v>0.34499999999999997</v>
      </c>
      <c r="P129" s="182">
        <f>O129*H129</f>
        <v>34.5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84" t="s">
        <v>127</v>
      </c>
      <c r="AT129" s="184" t="s">
        <v>123</v>
      </c>
      <c r="AU129" s="184" t="s">
        <v>70</v>
      </c>
      <c r="AY129" s="14" t="s">
        <v>128</v>
      </c>
      <c r="BE129" s="185">
        <f>IF(N129="základní",J129,0)</f>
        <v>21828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4" t="s">
        <v>78</v>
      </c>
      <c r="BK129" s="185">
        <f>ROUND(I129*H129,2)</f>
        <v>21828</v>
      </c>
      <c r="BL129" s="14" t="s">
        <v>127</v>
      </c>
      <c r="BM129" s="184" t="s">
        <v>191</v>
      </c>
    </row>
    <row r="130" s="2" customFormat="1">
      <c r="A130" s="29"/>
      <c r="B130" s="30"/>
      <c r="C130" s="31"/>
      <c r="D130" s="186" t="s">
        <v>130</v>
      </c>
      <c r="E130" s="31"/>
      <c r="F130" s="187" t="s">
        <v>190</v>
      </c>
      <c r="G130" s="31"/>
      <c r="H130" s="31"/>
      <c r="I130" s="31"/>
      <c r="J130" s="31"/>
      <c r="K130" s="31"/>
      <c r="L130" s="35"/>
      <c r="M130" s="188"/>
      <c r="N130" s="189"/>
      <c r="O130" s="74"/>
      <c r="P130" s="74"/>
      <c r="Q130" s="74"/>
      <c r="R130" s="74"/>
      <c r="S130" s="74"/>
      <c r="T130" s="75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4" t="s">
        <v>130</v>
      </c>
      <c r="AU130" s="14" t="s">
        <v>70</v>
      </c>
    </row>
    <row r="131" s="2" customFormat="1" ht="66.75" customHeight="1">
      <c r="A131" s="29"/>
      <c r="B131" s="30"/>
      <c r="C131" s="174" t="s">
        <v>192</v>
      </c>
      <c r="D131" s="174" t="s">
        <v>123</v>
      </c>
      <c r="E131" s="175" t="s">
        <v>193</v>
      </c>
      <c r="F131" s="176" t="s">
        <v>194</v>
      </c>
      <c r="G131" s="177" t="s">
        <v>126</v>
      </c>
      <c r="H131" s="178">
        <v>20</v>
      </c>
      <c r="I131" s="179">
        <v>1324.28</v>
      </c>
      <c r="J131" s="179">
        <f>ROUND(I131*H131,2)</f>
        <v>26485.599999999999</v>
      </c>
      <c r="K131" s="176" t="s">
        <v>17</v>
      </c>
      <c r="L131" s="35"/>
      <c r="M131" s="180" t="s">
        <v>17</v>
      </c>
      <c r="N131" s="181" t="s">
        <v>41</v>
      </c>
      <c r="O131" s="182">
        <v>2.27</v>
      </c>
      <c r="P131" s="182">
        <f>O131*H131</f>
        <v>45.399999999999999</v>
      </c>
      <c r="Q131" s="182">
        <v>0</v>
      </c>
      <c r="R131" s="182">
        <f>Q131*H131</f>
        <v>0</v>
      </c>
      <c r="S131" s="182">
        <v>0</v>
      </c>
      <c r="T131" s="183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84" t="s">
        <v>127</v>
      </c>
      <c r="AT131" s="184" t="s">
        <v>123</v>
      </c>
      <c r="AU131" s="184" t="s">
        <v>70</v>
      </c>
      <c r="AY131" s="14" t="s">
        <v>128</v>
      </c>
      <c r="BE131" s="185">
        <f>IF(N131="základní",J131,0)</f>
        <v>26485.599999999999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4" t="s">
        <v>78</v>
      </c>
      <c r="BK131" s="185">
        <f>ROUND(I131*H131,2)</f>
        <v>26485.599999999999</v>
      </c>
      <c r="BL131" s="14" t="s">
        <v>127</v>
      </c>
      <c r="BM131" s="184" t="s">
        <v>195</v>
      </c>
    </row>
    <row r="132" s="2" customFormat="1">
      <c r="A132" s="29"/>
      <c r="B132" s="30"/>
      <c r="C132" s="31"/>
      <c r="D132" s="186" t="s">
        <v>130</v>
      </c>
      <c r="E132" s="31"/>
      <c r="F132" s="187" t="s">
        <v>194</v>
      </c>
      <c r="G132" s="31"/>
      <c r="H132" s="31"/>
      <c r="I132" s="31"/>
      <c r="J132" s="31"/>
      <c r="K132" s="31"/>
      <c r="L132" s="35"/>
      <c r="M132" s="188"/>
      <c r="N132" s="189"/>
      <c r="O132" s="74"/>
      <c r="P132" s="74"/>
      <c r="Q132" s="74"/>
      <c r="R132" s="74"/>
      <c r="S132" s="74"/>
      <c r="T132" s="75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T132" s="14" t="s">
        <v>130</v>
      </c>
      <c r="AU132" s="14" t="s">
        <v>70</v>
      </c>
    </row>
    <row r="133" s="2" customFormat="1" ht="76.35" customHeight="1">
      <c r="A133" s="29"/>
      <c r="B133" s="30"/>
      <c r="C133" s="174" t="s">
        <v>196</v>
      </c>
      <c r="D133" s="174" t="s">
        <v>123</v>
      </c>
      <c r="E133" s="175" t="s">
        <v>197</v>
      </c>
      <c r="F133" s="176" t="s">
        <v>198</v>
      </c>
      <c r="G133" s="177" t="s">
        <v>139</v>
      </c>
      <c r="H133" s="178">
        <v>50</v>
      </c>
      <c r="I133" s="179">
        <v>2530.73</v>
      </c>
      <c r="J133" s="179">
        <f>ROUND(I133*H133,2)</f>
        <v>126536.5</v>
      </c>
      <c r="K133" s="176" t="s">
        <v>17</v>
      </c>
      <c r="L133" s="35"/>
      <c r="M133" s="180" t="s">
        <v>17</v>
      </c>
      <c r="N133" s="181" t="s">
        <v>41</v>
      </c>
      <c r="O133" s="182">
        <v>4</v>
      </c>
      <c r="P133" s="182">
        <f>O133*H133</f>
        <v>200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84" t="s">
        <v>127</v>
      </c>
      <c r="AT133" s="184" t="s">
        <v>123</v>
      </c>
      <c r="AU133" s="184" t="s">
        <v>70</v>
      </c>
      <c r="AY133" s="14" t="s">
        <v>128</v>
      </c>
      <c r="BE133" s="185">
        <f>IF(N133="základní",J133,0)</f>
        <v>126536.5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4" t="s">
        <v>78</v>
      </c>
      <c r="BK133" s="185">
        <f>ROUND(I133*H133,2)</f>
        <v>126536.5</v>
      </c>
      <c r="BL133" s="14" t="s">
        <v>127</v>
      </c>
      <c r="BM133" s="184" t="s">
        <v>199</v>
      </c>
    </row>
    <row r="134" s="2" customFormat="1">
      <c r="A134" s="29"/>
      <c r="B134" s="30"/>
      <c r="C134" s="31"/>
      <c r="D134" s="186" t="s">
        <v>130</v>
      </c>
      <c r="E134" s="31"/>
      <c r="F134" s="187" t="s">
        <v>198</v>
      </c>
      <c r="G134" s="31"/>
      <c r="H134" s="31"/>
      <c r="I134" s="31"/>
      <c r="J134" s="31"/>
      <c r="K134" s="31"/>
      <c r="L134" s="35"/>
      <c r="M134" s="188"/>
      <c r="N134" s="189"/>
      <c r="O134" s="74"/>
      <c r="P134" s="74"/>
      <c r="Q134" s="74"/>
      <c r="R134" s="74"/>
      <c r="S134" s="74"/>
      <c r="T134" s="75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T134" s="14" t="s">
        <v>130</v>
      </c>
      <c r="AU134" s="14" t="s">
        <v>70</v>
      </c>
    </row>
    <row r="135" s="2" customFormat="1" ht="76.35" customHeight="1">
      <c r="A135" s="29"/>
      <c r="B135" s="30"/>
      <c r="C135" s="174" t="s">
        <v>200</v>
      </c>
      <c r="D135" s="174" t="s">
        <v>123</v>
      </c>
      <c r="E135" s="175" t="s">
        <v>201</v>
      </c>
      <c r="F135" s="176" t="s">
        <v>202</v>
      </c>
      <c r="G135" s="177" t="s">
        <v>139</v>
      </c>
      <c r="H135" s="178">
        <v>50</v>
      </c>
      <c r="I135" s="179">
        <v>1518.4400000000001</v>
      </c>
      <c r="J135" s="179">
        <f>ROUND(I135*H135,2)</f>
        <v>75922</v>
      </c>
      <c r="K135" s="176" t="s">
        <v>17</v>
      </c>
      <c r="L135" s="35"/>
      <c r="M135" s="180" t="s">
        <v>17</v>
      </c>
      <c r="N135" s="181" t="s">
        <v>41</v>
      </c>
      <c r="O135" s="182">
        <v>2.3999999999999999</v>
      </c>
      <c r="P135" s="182">
        <f>O135*H135</f>
        <v>120</v>
      </c>
      <c r="Q135" s="182">
        <v>0</v>
      </c>
      <c r="R135" s="182">
        <f>Q135*H135</f>
        <v>0</v>
      </c>
      <c r="S135" s="182">
        <v>0</v>
      </c>
      <c r="T135" s="183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84" t="s">
        <v>127</v>
      </c>
      <c r="AT135" s="184" t="s">
        <v>123</v>
      </c>
      <c r="AU135" s="184" t="s">
        <v>70</v>
      </c>
      <c r="AY135" s="14" t="s">
        <v>128</v>
      </c>
      <c r="BE135" s="185">
        <f>IF(N135="základní",J135,0)</f>
        <v>75922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4" t="s">
        <v>78</v>
      </c>
      <c r="BK135" s="185">
        <f>ROUND(I135*H135,2)</f>
        <v>75922</v>
      </c>
      <c r="BL135" s="14" t="s">
        <v>127</v>
      </c>
      <c r="BM135" s="184" t="s">
        <v>203</v>
      </c>
    </row>
    <row r="136" s="2" customFormat="1">
      <c r="A136" s="29"/>
      <c r="B136" s="30"/>
      <c r="C136" s="31"/>
      <c r="D136" s="186" t="s">
        <v>130</v>
      </c>
      <c r="E136" s="31"/>
      <c r="F136" s="187" t="s">
        <v>202</v>
      </c>
      <c r="G136" s="31"/>
      <c r="H136" s="31"/>
      <c r="I136" s="31"/>
      <c r="J136" s="31"/>
      <c r="K136" s="31"/>
      <c r="L136" s="35"/>
      <c r="M136" s="188"/>
      <c r="N136" s="189"/>
      <c r="O136" s="74"/>
      <c r="P136" s="74"/>
      <c r="Q136" s="74"/>
      <c r="R136" s="74"/>
      <c r="S136" s="74"/>
      <c r="T136" s="75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T136" s="14" t="s">
        <v>130</v>
      </c>
      <c r="AU136" s="14" t="s">
        <v>70</v>
      </c>
    </row>
    <row r="137" s="12" customFormat="1" ht="25.92" customHeight="1">
      <c r="A137" s="12"/>
      <c r="B137" s="191"/>
      <c r="C137" s="192"/>
      <c r="D137" s="193" t="s">
        <v>69</v>
      </c>
      <c r="E137" s="194" t="s">
        <v>204</v>
      </c>
      <c r="F137" s="194" t="s">
        <v>205</v>
      </c>
      <c r="G137" s="192"/>
      <c r="H137" s="192"/>
      <c r="I137" s="192"/>
      <c r="J137" s="195">
        <f>BK137</f>
        <v>4147905.1499999994</v>
      </c>
      <c r="K137" s="192"/>
      <c r="L137" s="196"/>
      <c r="M137" s="197"/>
      <c r="N137" s="198"/>
      <c r="O137" s="198"/>
      <c r="P137" s="199">
        <f>P138+P154+P183+P222+P240</f>
        <v>4860.4300000000003</v>
      </c>
      <c r="Q137" s="198"/>
      <c r="R137" s="199">
        <f>R138+R154+R183+R222+R240</f>
        <v>342.78602999999998</v>
      </c>
      <c r="S137" s="198"/>
      <c r="T137" s="200">
        <f>T138+T154+T183+T222+T240</f>
        <v>111.37000000000001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1" t="s">
        <v>78</v>
      </c>
      <c r="AT137" s="202" t="s">
        <v>69</v>
      </c>
      <c r="AU137" s="202" t="s">
        <v>70</v>
      </c>
      <c r="AY137" s="201" t="s">
        <v>128</v>
      </c>
      <c r="BK137" s="203">
        <f>BK138+BK154+BK183+BK222+BK240</f>
        <v>4147905.1499999994</v>
      </c>
    </row>
    <row r="138" s="12" customFormat="1" ht="22.8" customHeight="1">
      <c r="A138" s="12"/>
      <c r="B138" s="191"/>
      <c r="C138" s="192"/>
      <c r="D138" s="193" t="s">
        <v>69</v>
      </c>
      <c r="E138" s="204" t="s">
        <v>136</v>
      </c>
      <c r="F138" s="204" t="s">
        <v>206</v>
      </c>
      <c r="G138" s="192"/>
      <c r="H138" s="192"/>
      <c r="I138" s="192"/>
      <c r="J138" s="205">
        <f>BK138</f>
        <v>1059591.3000000001</v>
      </c>
      <c r="K138" s="192"/>
      <c r="L138" s="196"/>
      <c r="M138" s="197"/>
      <c r="N138" s="198"/>
      <c r="O138" s="198"/>
      <c r="P138" s="199">
        <f>SUM(P139:P153)</f>
        <v>803.92999999999995</v>
      </c>
      <c r="Q138" s="198"/>
      <c r="R138" s="199">
        <f>SUM(R139:R153)</f>
        <v>80.649530000000013</v>
      </c>
      <c r="S138" s="198"/>
      <c r="T138" s="200">
        <f>SUM(T139:T153)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1" t="s">
        <v>78</v>
      </c>
      <c r="AT138" s="202" t="s">
        <v>69</v>
      </c>
      <c r="AU138" s="202" t="s">
        <v>78</v>
      </c>
      <c r="AY138" s="201" t="s">
        <v>128</v>
      </c>
      <c r="BK138" s="203">
        <f>SUM(BK139:BK153)</f>
        <v>1059591.3000000001</v>
      </c>
    </row>
    <row r="139" s="2" customFormat="1" ht="24.15" customHeight="1">
      <c r="A139" s="29"/>
      <c r="B139" s="30"/>
      <c r="C139" s="174" t="s">
        <v>207</v>
      </c>
      <c r="D139" s="174" t="s">
        <v>123</v>
      </c>
      <c r="E139" s="175" t="s">
        <v>208</v>
      </c>
      <c r="F139" s="176" t="s">
        <v>209</v>
      </c>
      <c r="G139" s="177" t="s">
        <v>152</v>
      </c>
      <c r="H139" s="178">
        <v>240</v>
      </c>
      <c r="I139" s="179">
        <v>130.84999999999999</v>
      </c>
      <c r="J139" s="179">
        <f>ROUND(I139*H139,2)</f>
        <v>31404</v>
      </c>
      <c r="K139" s="176" t="s">
        <v>210</v>
      </c>
      <c r="L139" s="35"/>
      <c r="M139" s="180" t="s">
        <v>17</v>
      </c>
      <c r="N139" s="181" t="s">
        <v>41</v>
      </c>
      <c r="O139" s="182">
        <v>0.251</v>
      </c>
      <c r="P139" s="182">
        <f>O139*H139</f>
        <v>60.240000000000002</v>
      </c>
      <c r="Q139" s="182">
        <v>0.0060569999999999999</v>
      </c>
      <c r="R139" s="182">
        <f>Q139*H139</f>
        <v>1.4536799999999999</v>
      </c>
      <c r="S139" s="182">
        <v>0</v>
      </c>
      <c r="T139" s="183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84" t="s">
        <v>127</v>
      </c>
      <c r="AT139" s="184" t="s">
        <v>123</v>
      </c>
      <c r="AU139" s="184" t="s">
        <v>80</v>
      </c>
      <c r="AY139" s="14" t="s">
        <v>128</v>
      </c>
      <c r="BE139" s="185">
        <f>IF(N139="základní",J139,0)</f>
        <v>31404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4" t="s">
        <v>78</v>
      </c>
      <c r="BK139" s="185">
        <f>ROUND(I139*H139,2)</f>
        <v>31404</v>
      </c>
      <c r="BL139" s="14" t="s">
        <v>127</v>
      </c>
      <c r="BM139" s="184" t="s">
        <v>80</v>
      </c>
    </row>
    <row r="140" s="2" customFormat="1">
      <c r="A140" s="29"/>
      <c r="B140" s="30"/>
      <c r="C140" s="31"/>
      <c r="D140" s="186" t="s">
        <v>130</v>
      </c>
      <c r="E140" s="31"/>
      <c r="F140" s="187" t="s">
        <v>211</v>
      </c>
      <c r="G140" s="31"/>
      <c r="H140" s="31"/>
      <c r="I140" s="31"/>
      <c r="J140" s="31"/>
      <c r="K140" s="31"/>
      <c r="L140" s="35"/>
      <c r="M140" s="188"/>
      <c r="N140" s="189"/>
      <c r="O140" s="74"/>
      <c r="P140" s="74"/>
      <c r="Q140" s="74"/>
      <c r="R140" s="74"/>
      <c r="S140" s="74"/>
      <c r="T140" s="75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T140" s="14" t="s">
        <v>130</v>
      </c>
      <c r="AU140" s="14" t="s">
        <v>80</v>
      </c>
    </row>
    <row r="141" s="2" customFormat="1">
      <c r="A141" s="29"/>
      <c r="B141" s="30"/>
      <c r="C141" s="31"/>
      <c r="D141" s="206" t="s">
        <v>212</v>
      </c>
      <c r="E141" s="31"/>
      <c r="F141" s="207" t="s">
        <v>213</v>
      </c>
      <c r="G141" s="31"/>
      <c r="H141" s="31"/>
      <c r="I141" s="31"/>
      <c r="J141" s="31"/>
      <c r="K141" s="31"/>
      <c r="L141" s="35"/>
      <c r="M141" s="188"/>
      <c r="N141" s="189"/>
      <c r="O141" s="74"/>
      <c r="P141" s="74"/>
      <c r="Q141" s="74"/>
      <c r="R141" s="74"/>
      <c r="S141" s="74"/>
      <c r="T141" s="75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T141" s="14" t="s">
        <v>212</v>
      </c>
      <c r="AU141" s="14" t="s">
        <v>80</v>
      </c>
    </row>
    <row r="142" s="2" customFormat="1" ht="33" customHeight="1">
      <c r="A142" s="29"/>
      <c r="B142" s="30"/>
      <c r="C142" s="174" t="s">
        <v>214</v>
      </c>
      <c r="D142" s="174" t="s">
        <v>123</v>
      </c>
      <c r="E142" s="175" t="s">
        <v>215</v>
      </c>
      <c r="F142" s="176" t="s">
        <v>216</v>
      </c>
      <c r="G142" s="177" t="s">
        <v>139</v>
      </c>
      <c r="H142" s="178">
        <v>65</v>
      </c>
      <c r="I142" s="179">
        <v>948.41999999999996</v>
      </c>
      <c r="J142" s="179">
        <f>ROUND(I142*H142,2)</f>
        <v>61647.300000000003</v>
      </c>
      <c r="K142" s="176" t="s">
        <v>210</v>
      </c>
      <c r="L142" s="35"/>
      <c r="M142" s="180" t="s">
        <v>17</v>
      </c>
      <c r="N142" s="181" t="s">
        <v>41</v>
      </c>
      <c r="O142" s="182">
        <v>0.58599999999999997</v>
      </c>
      <c r="P142" s="182">
        <f>O142*H142</f>
        <v>38.089999999999996</v>
      </c>
      <c r="Q142" s="182">
        <v>0.07009</v>
      </c>
      <c r="R142" s="182">
        <f>Q142*H142</f>
        <v>4.5558500000000004</v>
      </c>
      <c r="S142" s="182">
        <v>0</v>
      </c>
      <c r="T142" s="183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84" t="s">
        <v>127</v>
      </c>
      <c r="AT142" s="184" t="s">
        <v>123</v>
      </c>
      <c r="AU142" s="184" t="s">
        <v>80</v>
      </c>
      <c r="AY142" s="14" t="s">
        <v>128</v>
      </c>
      <c r="BE142" s="185">
        <f>IF(N142="základní",J142,0)</f>
        <v>61647.300000000003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4" t="s">
        <v>78</v>
      </c>
      <c r="BK142" s="185">
        <f>ROUND(I142*H142,2)</f>
        <v>61647.300000000003</v>
      </c>
      <c r="BL142" s="14" t="s">
        <v>127</v>
      </c>
      <c r="BM142" s="184" t="s">
        <v>127</v>
      </c>
    </row>
    <row r="143" s="2" customFormat="1">
      <c r="A143" s="29"/>
      <c r="B143" s="30"/>
      <c r="C143" s="31"/>
      <c r="D143" s="186" t="s">
        <v>130</v>
      </c>
      <c r="E143" s="31"/>
      <c r="F143" s="187" t="s">
        <v>217</v>
      </c>
      <c r="G143" s="31"/>
      <c r="H143" s="31"/>
      <c r="I143" s="31"/>
      <c r="J143" s="31"/>
      <c r="K143" s="31"/>
      <c r="L143" s="35"/>
      <c r="M143" s="188"/>
      <c r="N143" s="189"/>
      <c r="O143" s="74"/>
      <c r="P143" s="74"/>
      <c r="Q143" s="74"/>
      <c r="R143" s="74"/>
      <c r="S143" s="74"/>
      <c r="T143" s="75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T143" s="14" t="s">
        <v>130</v>
      </c>
      <c r="AU143" s="14" t="s">
        <v>80</v>
      </c>
    </row>
    <row r="144" s="2" customFormat="1">
      <c r="A144" s="29"/>
      <c r="B144" s="30"/>
      <c r="C144" s="31"/>
      <c r="D144" s="206" t="s">
        <v>212</v>
      </c>
      <c r="E144" s="31"/>
      <c r="F144" s="207" t="s">
        <v>218</v>
      </c>
      <c r="G144" s="31"/>
      <c r="H144" s="31"/>
      <c r="I144" s="31"/>
      <c r="J144" s="31"/>
      <c r="K144" s="31"/>
      <c r="L144" s="35"/>
      <c r="M144" s="188"/>
      <c r="N144" s="189"/>
      <c r="O144" s="74"/>
      <c r="P144" s="74"/>
      <c r="Q144" s="74"/>
      <c r="R144" s="74"/>
      <c r="S144" s="74"/>
      <c r="T144" s="75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T144" s="14" t="s">
        <v>212</v>
      </c>
      <c r="AU144" s="14" t="s">
        <v>80</v>
      </c>
    </row>
    <row r="145" s="2" customFormat="1" ht="24.15" customHeight="1">
      <c r="A145" s="29"/>
      <c r="B145" s="30"/>
      <c r="C145" s="174" t="s">
        <v>219</v>
      </c>
      <c r="D145" s="174" t="s">
        <v>123</v>
      </c>
      <c r="E145" s="175" t="s">
        <v>220</v>
      </c>
      <c r="F145" s="176" t="s">
        <v>221</v>
      </c>
      <c r="G145" s="177" t="s">
        <v>139</v>
      </c>
      <c r="H145" s="178">
        <v>400</v>
      </c>
      <c r="I145" s="179">
        <v>746.92999999999995</v>
      </c>
      <c r="J145" s="179">
        <f>ROUND(I145*H145,2)</f>
        <v>298772</v>
      </c>
      <c r="K145" s="176" t="s">
        <v>210</v>
      </c>
      <c r="L145" s="35"/>
      <c r="M145" s="180" t="s">
        <v>17</v>
      </c>
      <c r="N145" s="181" t="s">
        <v>41</v>
      </c>
      <c r="O145" s="182">
        <v>0.52000000000000002</v>
      </c>
      <c r="P145" s="182">
        <f>O145*H145</f>
        <v>208</v>
      </c>
      <c r="Q145" s="182">
        <v>0.061719999999999997</v>
      </c>
      <c r="R145" s="182">
        <f>Q145*H145</f>
        <v>24.687999999999999</v>
      </c>
      <c r="S145" s="182">
        <v>0</v>
      </c>
      <c r="T145" s="183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84" t="s">
        <v>127</v>
      </c>
      <c r="AT145" s="184" t="s">
        <v>123</v>
      </c>
      <c r="AU145" s="184" t="s">
        <v>80</v>
      </c>
      <c r="AY145" s="14" t="s">
        <v>128</v>
      </c>
      <c r="BE145" s="185">
        <f>IF(N145="základní",J145,0)</f>
        <v>298772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14" t="s">
        <v>78</v>
      </c>
      <c r="BK145" s="185">
        <f>ROUND(I145*H145,2)</f>
        <v>298772</v>
      </c>
      <c r="BL145" s="14" t="s">
        <v>127</v>
      </c>
      <c r="BM145" s="184" t="s">
        <v>149</v>
      </c>
    </row>
    <row r="146" s="2" customFormat="1">
      <c r="A146" s="29"/>
      <c r="B146" s="30"/>
      <c r="C146" s="31"/>
      <c r="D146" s="186" t="s">
        <v>130</v>
      </c>
      <c r="E146" s="31"/>
      <c r="F146" s="187" t="s">
        <v>222</v>
      </c>
      <c r="G146" s="31"/>
      <c r="H146" s="31"/>
      <c r="I146" s="31"/>
      <c r="J146" s="31"/>
      <c r="K146" s="31"/>
      <c r="L146" s="35"/>
      <c r="M146" s="188"/>
      <c r="N146" s="189"/>
      <c r="O146" s="74"/>
      <c r="P146" s="74"/>
      <c r="Q146" s="74"/>
      <c r="R146" s="74"/>
      <c r="S146" s="74"/>
      <c r="T146" s="75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T146" s="14" t="s">
        <v>130</v>
      </c>
      <c r="AU146" s="14" t="s">
        <v>80</v>
      </c>
    </row>
    <row r="147" s="2" customFormat="1">
      <c r="A147" s="29"/>
      <c r="B147" s="30"/>
      <c r="C147" s="31"/>
      <c r="D147" s="206" t="s">
        <v>212</v>
      </c>
      <c r="E147" s="31"/>
      <c r="F147" s="207" t="s">
        <v>223</v>
      </c>
      <c r="G147" s="31"/>
      <c r="H147" s="31"/>
      <c r="I147" s="31"/>
      <c r="J147" s="31"/>
      <c r="K147" s="31"/>
      <c r="L147" s="35"/>
      <c r="M147" s="188"/>
      <c r="N147" s="189"/>
      <c r="O147" s="74"/>
      <c r="P147" s="74"/>
      <c r="Q147" s="74"/>
      <c r="R147" s="74"/>
      <c r="S147" s="74"/>
      <c r="T147" s="75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T147" s="14" t="s">
        <v>212</v>
      </c>
      <c r="AU147" s="14" t="s">
        <v>80</v>
      </c>
    </row>
    <row r="148" s="2" customFormat="1" ht="24.15" customHeight="1">
      <c r="A148" s="29"/>
      <c r="B148" s="30"/>
      <c r="C148" s="174" t="s">
        <v>7</v>
      </c>
      <c r="D148" s="174" t="s">
        <v>123</v>
      </c>
      <c r="E148" s="175" t="s">
        <v>224</v>
      </c>
      <c r="F148" s="176" t="s">
        <v>225</v>
      </c>
      <c r="G148" s="177" t="s">
        <v>139</v>
      </c>
      <c r="H148" s="178">
        <v>400</v>
      </c>
      <c r="I148" s="179">
        <v>1022.25</v>
      </c>
      <c r="J148" s="179">
        <f>ROUND(I148*H148,2)</f>
        <v>408900</v>
      </c>
      <c r="K148" s="176" t="s">
        <v>210</v>
      </c>
      <c r="L148" s="35"/>
      <c r="M148" s="180" t="s">
        <v>17</v>
      </c>
      <c r="N148" s="181" t="s">
        <v>41</v>
      </c>
      <c r="O148" s="182">
        <v>0.54600000000000004</v>
      </c>
      <c r="P148" s="182">
        <f>O148*H148</f>
        <v>218.40000000000001</v>
      </c>
      <c r="Q148" s="182">
        <v>0.079210000000000003</v>
      </c>
      <c r="R148" s="182">
        <f>Q148*H148</f>
        <v>31.684000000000001</v>
      </c>
      <c r="S148" s="182">
        <v>0</v>
      </c>
      <c r="T148" s="183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84" t="s">
        <v>127</v>
      </c>
      <c r="AT148" s="184" t="s">
        <v>123</v>
      </c>
      <c r="AU148" s="184" t="s">
        <v>80</v>
      </c>
      <c r="AY148" s="14" t="s">
        <v>128</v>
      </c>
      <c r="BE148" s="185">
        <f>IF(N148="základní",J148,0)</f>
        <v>408900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4" t="s">
        <v>78</v>
      </c>
      <c r="BK148" s="185">
        <f>ROUND(I148*H148,2)</f>
        <v>408900</v>
      </c>
      <c r="BL148" s="14" t="s">
        <v>127</v>
      </c>
      <c r="BM148" s="184" t="s">
        <v>162</v>
      </c>
    </row>
    <row r="149" s="2" customFormat="1">
      <c r="A149" s="29"/>
      <c r="B149" s="30"/>
      <c r="C149" s="31"/>
      <c r="D149" s="186" t="s">
        <v>130</v>
      </c>
      <c r="E149" s="31"/>
      <c r="F149" s="187" t="s">
        <v>226</v>
      </c>
      <c r="G149" s="31"/>
      <c r="H149" s="31"/>
      <c r="I149" s="31"/>
      <c r="J149" s="31"/>
      <c r="K149" s="31"/>
      <c r="L149" s="35"/>
      <c r="M149" s="188"/>
      <c r="N149" s="189"/>
      <c r="O149" s="74"/>
      <c r="P149" s="74"/>
      <c r="Q149" s="74"/>
      <c r="R149" s="74"/>
      <c r="S149" s="74"/>
      <c r="T149" s="75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T149" s="14" t="s">
        <v>130</v>
      </c>
      <c r="AU149" s="14" t="s">
        <v>80</v>
      </c>
    </row>
    <row r="150" s="2" customFormat="1">
      <c r="A150" s="29"/>
      <c r="B150" s="30"/>
      <c r="C150" s="31"/>
      <c r="D150" s="206" t="s">
        <v>212</v>
      </c>
      <c r="E150" s="31"/>
      <c r="F150" s="207" t="s">
        <v>227</v>
      </c>
      <c r="G150" s="31"/>
      <c r="H150" s="31"/>
      <c r="I150" s="31"/>
      <c r="J150" s="31"/>
      <c r="K150" s="31"/>
      <c r="L150" s="35"/>
      <c r="M150" s="188"/>
      <c r="N150" s="189"/>
      <c r="O150" s="74"/>
      <c r="P150" s="74"/>
      <c r="Q150" s="74"/>
      <c r="R150" s="74"/>
      <c r="S150" s="74"/>
      <c r="T150" s="75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T150" s="14" t="s">
        <v>212</v>
      </c>
      <c r="AU150" s="14" t="s">
        <v>80</v>
      </c>
    </row>
    <row r="151" s="2" customFormat="1" ht="16.5" customHeight="1">
      <c r="A151" s="29"/>
      <c r="B151" s="30"/>
      <c r="C151" s="174" t="s">
        <v>228</v>
      </c>
      <c r="D151" s="174" t="s">
        <v>123</v>
      </c>
      <c r="E151" s="175" t="s">
        <v>229</v>
      </c>
      <c r="F151" s="176" t="s">
        <v>230</v>
      </c>
      <c r="G151" s="177" t="s">
        <v>139</v>
      </c>
      <c r="H151" s="178">
        <v>400</v>
      </c>
      <c r="I151" s="179">
        <v>647.16999999999996</v>
      </c>
      <c r="J151" s="179">
        <f>ROUND(I151*H151,2)</f>
        <v>258868</v>
      </c>
      <c r="K151" s="176" t="s">
        <v>210</v>
      </c>
      <c r="L151" s="35"/>
      <c r="M151" s="180" t="s">
        <v>17</v>
      </c>
      <c r="N151" s="181" t="s">
        <v>41</v>
      </c>
      <c r="O151" s="182">
        <v>0.69799999999999995</v>
      </c>
      <c r="P151" s="182">
        <f>O151*H151</f>
        <v>279.19999999999999</v>
      </c>
      <c r="Q151" s="182">
        <v>0.045670000000000002</v>
      </c>
      <c r="R151" s="182">
        <f>Q151*H151</f>
        <v>18.268000000000001</v>
      </c>
      <c r="S151" s="182">
        <v>0</v>
      </c>
      <c r="T151" s="183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84" t="s">
        <v>127</v>
      </c>
      <c r="AT151" s="184" t="s">
        <v>123</v>
      </c>
      <c r="AU151" s="184" t="s">
        <v>80</v>
      </c>
      <c r="AY151" s="14" t="s">
        <v>128</v>
      </c>
      <c r="BE151" s="185">
        <f>IF(N151="základní",J151,0)</f>
        <v>258868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4" t="s">
        <v>78</v>
      </c>
      <c r="BK151" s="185">
        <f>ROUND(I151*H151,2)</f>
        <v>258868</v>
      </c>
      <c r="BL151" s="14" t="s">
        <v>127</v>
      </c>
      <c r="BM151" s="184" t="s">
        <v>171</v>
      </c>
    </row>
    <row r="152" s="2" customFormat="1">
      <c r="A152" s="29"/>
      <c r="B152" s="30"/>
      <c r="C152" s="31"/>
      <c r="D152" s="186" t="s">
        <v>130</v>
      </c>
      <c r="E152" s="31"/>
      <c r="F152" s="187" t="s">
        <v>231</v>
      </c>
      <c r="G152" s="31"/>
      <c r="H152" s="31"/>
      <c r="I152" s="31"/>
      <c r="J152" s="31"/>
      <c r="K152" s="31"/>
      <c r="L152" s="35"/>
      <c r="M152" s="188"/>
      <c r="N152" s="189"/>
      <c r="O152" s="74"/>
      <c r="P152" s="74"/>
      <c r="Q152" s="74"/>
      <c r="R152" s="74"/>
      <c r="S152" s="74"/>
      <c r="T152" s="75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T152" s="14" t="s">
        <v>130</v>
      </c>
      <c r="AU152" s="14" t="s">
        <v>80</v>
      </c>
    </row>
    <row r="153" s="2" customFormat="1">
      <c r="A153" s="29"/>
      <c r="B153" s="30"/>
      <c r="C153" s="31"/>
      <c r="D153" s="206" t="s">
        <v>212</v>
      </c>
      <c r="E153" s="31"/>
      <c r="F153" s="207" t="s">
        <v>232</v>
      </c>
      <c r="G153" s="31"/>
      <c r="H153" s="31"/>
      <c r="I153" s="31"/>
      <c r="J153" s="31"/>
      <c r="K153" s="31"/>
      <c r="L153" s="35"/>
      <c r="M153" s="188"/>
      <c r="N153" s="189"/>
      <c r="O153" s="74"/>
      <c r="P153" s="74"/>
      <c r="Q153" s="74"/>
      <c r="R153" s="74"/>
      <c r="S153" s="74"/>
      <c r="T153" s="75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T153" s="14" t="s">
        <v>212</v>
      </c>
      <c r="AU153" s="14" t="s">
        <v>80</v>
      </c>
    </row>
    <row r="154" s="12" customFormat="1" ht="22.8" customHeight="1">
      <c r="A154" s="12"/>
      <c r="B154" s="191"/>
      <c r="C154" s="192"/>
      <c r="D154" s="193" t="s">
        <v>69</v>
      </c>
      <c r="E154" s="204" t="s">
        <v>149</v>
      </c>
      <c r="F154" s="204" t="s">
        <v>233</v>
      </c>
      <c r="G154" s="192"/>
      <c r="H154" s="192"/>
      <c r="I154" s="192"/>
      <c r="J154" s="205">
        <f>BK154</f>
        <v>1696666</v>
      </c>
      <c r="K154" s="192"/>
      <c r="L154" s="196"/>
      <c r="M154" s="197"/>
      <c r="N154" s="198"/>
      <c r="O154" s="198"/>
      <c r="P154" s="199">
        <f>SUM(P155:P182)</f>
        <v>1901.8</v>
      </c>
      <c r="Q154" s="198"/>
      <c r="R154" s="199">
        <f>SUM(R155:R182)</f>
        <v>261.82749999999999</v>
      </c>
      <c r="S154" s="198"/>
      <c r="T154" s="200">
        <f>SUM(T155:T182)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1" t="s">
        <v>78</v>
      </c>
      <c r="AT154" s="202" t="s">
        <v>69</v>
      </c>
      <c r="AU154" s="202" t="s">
        <v>78</v>
      </c>
      <c r="AY154" s="201" t="s">
        <v>128</v>
      </c>
      <c r="BK154" s="203">
        <f>SUM(BK155:BK182)</f>
        <v>1696666</v>
      </c>
    </row>
    <row r="155" s="2" customFormat="1" ht="21.75" customHeight="1">
      <c r="A155" s="29"/>
      <c r="B155" s="30"/>
      <c r="C155" s="174" t="s">
        <v>234</v>
      </c>
      <c r="D155" s="174" t="s">
        <v>123</v>
      </c>
      <c r="E155" s="175" t="s">
        <v>235</v>
      </c>
      <c r="F155" s="176" t="s">
        <v>236</v>
      </c>
      <c r="G155" s="177" t="s">
        <v>139</v>
      </c>
      <c r="H155" s="178">
        <v>100</v>
      </c>
      <c r="I155" s="179">
        <v>576.84000000000003</v>
      </c>
      <c r="J155" s="179">
        <f>ROUND(I155*H155,2)</f>
        <v>57684</v>
      </c>
      <c r="K155" s="176" t="s">
        <v>210</v>
      </c>
      <c r="L155" s="35"/>
      <c r="M155" s="180" t="s">
        <v>17</v>
      </c>
      <c r="N155" s="181" t="s">
        <v>41</v>
      </c>
      <c r="O155" s="182">
        <v>0.624</v>
      </c>
      <c r="P155" s="182">
        <f>O155*H155</f>
        <v>62.399999999999999</v>
      </c>
      <c r="Q155" s="182">
        <v>0.056000000000000001</v>
      </c>
      <c r="R155" s="182">
        <f>Q155*H155</f>
        <v>5.6000000000000005</v>
      </c>
      <c r="S155" s="182">
        <v>0</v>
      </c>
      <c r="T155" s="183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84" t="s">
        <v>127</v>
      </c>
      <c r="AT155" s="184" t="s">
        <v>123</v>
      </c>
      <c r="AU155" s="184" t="s">
        <v>80</v>
      </c>
      <c r="AY155" s="14" t="s">
        <v>128</v>
      </c>
      <c r="BE155" s="185">
        <f>IF(N155="základní",J155,0)</f>
        <v>57684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4" t="s">
        <v>78</v>
      </c>
      <c r="BK155" s="185">
        <f>ROUND(I155*H155,2)</f>
        <v>57684</v>
      </c>
      <c r="BL155" s="14" t="s">
        <v>127</v>
      </c>
      <c r="BM155" s="184" t="s">
        <v>8</v>
      </c>
    </row>
    <row r="156" s="2" customFormat="1">
      <c r="A156" s="29"/>
      <c r="B156" s="30"/>
      <c r="C156" s="31"/>
      <c r="D156" s="186" t="s">
        <v>130</v>
      </c>
      <c r="E156" s="31"/>
      <c r="F156" s="187" t="s">
        <v>237</v>
      </c>
      <c r="G156" s="31"/>
      <c r="H156" s="31"/>
      <c r="I156" s="31"/>
      <c r="J156" s="31"/>
      <c r="K156" s="31"/>
      <c r="L156" s="35"/>
      <c r="M156" s="188"/>
      <c r="N156" s="189"/>
      <c r="O156" s="74"/>
      <c r="P156" s="74"/>
      <c r="Q156" s="74"/>
      <c r="R156" s="74"/>
      <c r="S156" s="74"/>
      <c r="T156" s="75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T156" s="14" t="s">
        <v>130</v>
      </c>
      <c r="AU156" s="14" t="s">
        <v>80</v>
      </c>
    </row>
    <row r="157" s="2" customFormat="1">
      <c r="A157" s="29"/>
      <c r="B157" s="30"/>
      <c r="C157" s="31"/>
      <c r="D157" s="206" t="s">
        <v>212</v>
      </c>
      <c r="E157" s="31"/>
      <c r="F157" s="207" t="s">
        <v>238</v>
      </c>
      <c r="G157" s="31"/>
      <c r="H157" s="31"/>
      <c r="I157" s="31"/>
      <c r="J157" s="31"/>
      <c r="K157" s="31"/>
      <c r="L157" s="35"/>
      <c r="M157" s="188"/>
      <c r="N157" s="189"/>
      <c r="O157" s="74"/>
      <c r="P157" s="74"/>
      <c r="Q157" s="74"/>
      <c r="R157" s="74"/>
      <c r="S157" s="74"/>
      <c r="T157" s="75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T157" s="14" t="s">
        <v>212</v>
      </c>
      <c r="AU157" s="14" t="s">
        <v>80</v>
      </c>
    </row>
    <row r="158" s="2" customFormat="1" ht="21.75" customHeight="1">
      <c r="A158" s="29"/>
      <c r="B158" s="30"/>
      <c r="C158" s="174" t="s">
        <v>239</v>
      </c>
      <c r="D158" s="174" t="s">
        <v>123</v>
      </c>
      <c r="E158" s="175" t="s">
        <v>240</v>
      </c>
      <c r="F158" s="176" t="s">
        <v>241</v>
      </c>
      <c r="G158" s="177" t="s">
        <v>139</v>
      </c>
      <c r="H158" s="178">
        <v>1000</v>
      </c>
      <c r="I158" s="179">
        <v>284.73000000000002</v>
      </c>
      <c r="J158" s="179">
        <f>ROUND(I158*H158,2)</f>
        <v>284730</v>
      </c>
      <c r="K158" s="176" t="s">
        <v>210</v>
      </c>
      <c r="L158" s="35"/>
      <c r="M158" s="180" t="s">
        <v>17</v>
      </c>
      <c r="N158" s="181" t="s">
        <v>41</v>
      </c>
      <c r="O158" s="182">
        <v>0.35999999999999999</v>
      </c>
      <c r="P158" s="182">
        <f>O158*H158</f>
        <v>360</v>
      </c>
      <c r="Q158" s="182">
        <v>0.0043839999999999999</v>
      </c>
      <c r="R158" s="182">
        <f>Q158*H158</f>
        <v>4.3839999999999995</v>
      </c>
      <c r="S158" s="182">
        <v>0</v>
      </c>
      <c r="T158" s="183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84" t="s">
        <v>127</v>
      </c>
      <c r="AT158" s="184" t="s">
        <v>123</v>
      </c>
      <c r="AU158" s="184" t="s">
        <v>80</v>
      </c>
      <c r="AY158" s="14" t="s">
        <v>128</v>
      </c>
      <c r="BE158" s="185">
        <f>IF(N158="základní",J158,0)</f>
        <v>284730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4" t="s">
        <v>78</v>
      </c>
      <c r="BK158" s="185">
        <f>ROUND(I158*H158,2)</f>
        <v>284730</v>
      </c>
      <c r="BL158" s="14" t="s">
        <v>127</v>
      </c>
      <c r="BM158" s="184" t="s">
        <v>188</v>
      </c>
    </row>
    <row r="159" s="2" customFormat="1">
      <c r="A159" s="29"/>
      <c r="B159" s="30"/>
      <c r="C159" s="31"/>
      <c r="D159" s="186" t="s">
        <v>130</v>
      </c>
      <c r="E159" s="31"/>
      <c r="F159" s="187" t="s">
        <v>242</v>
      </c>
      <c r="G159" s="31"/>
      <c r="H159" s="31"/>
      <c r="I159" s="31"/>
      <c r="J159" s="31"/>
      <c r="K159" s="31"/>
      <c r="L159" s="35"/>
      <c r="M159" s="188"/>
      <c r="N159" s="189"/>
      <c r="O159" s="74"/>
      <c r="P159" s="74"/>
      <c r="Q159" s="74"/>
      <c r="R159" s="74"/>
      <c r="S159" s="74"/>
      <c r="T159" s="75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T159" s="14" t="s">
        <v>130</v>
      </c>
      <c r="AU159" s="14" t="s">
        <v>80</v>
      </c>
    </row>
    <row r="160" s="2" customFormat="1">
      <c r="A160" s="29"/>
      <c r="B160" s="30"/>
      <c r="C160" s="31"/>
      <c r="D160" s="206" t="s">
        <v>212</v>
      </c>
      <c r="E160" s="31"/>
      <c r="F160" s="207" t="s">
        <v>243</v>
      </c>
      <c r="G160" s="31"/>
      <c r="H160" s="31"/>
      <c r="I160" s="31"/>
      <c r="J160" s="31"/>
      <c r="K160" s="31"/>
      <c r="L160" s="35"/>
      <c r="M160" s="188"/>
      <c r="N160" s="189"/>
      <c r="O160" s="74"/>
      <c r="P160" s="74"/>
      <c r="Q160" s="74"/>
      <c r="R160" s="74"/>
      <c r="S160" s="74"/>
      <c r="T160" s="75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T160" s="14" t="s">
        <v>212</v>
      </c>
      <c r="AU160" s="14" t="s">
        <v>80</v>
      </c>
    </row>
    <row r="161" s="2" customFormat="1" ht="16.5" customHeight="1">
      <c r="A161" s="29"/>
      <c r="B161" s="30"/>
      <c r="C161" s="174" t="s">
        <v>244</v>
      </c>
      <c r="D161" s="174" t="s">
        <v>123</v>
      </c>
      <c r="E161" s="175" t="s">
        <v>245</v>
      </c>
      <c r="F161" s="176" t="s">
        <v>246</v>
      </c>
      <c r="G161" s="177" t="s">
        <v>139</v>
      </c>
      <c r="H161" s="178">
        <v>1000</v>
      </c>
      <c r="I161" s="179">
        <v>181.75</v>
      </c>
      <c r="J161" s="179">
        <f>ROUND(I161*H161,2)</f>
        <v>181750</v>
      </c>
      <c r="K161" s="176" t="s">
        <v>210</v>
      </c>
      <c r="L161" s="35"/>
      <c r="M161" s="180" t="s">
        <v>17</v>
      </c>
      <c r="N161" s="181" t="s">
        <v>41</v>
      </c>
      <c r="O161" s="182">
        <v>0.27200000000000002</v>
      </c>
      <c r="P161" s="182">
        <f>O161*H161</f>
        <v>272</v>
      </c>
      <c r="Q161" s="182">
        <v>0.0040000000000000001</v>
      </c>
      <c r="R161" s="182">
        <f>Q161*H161</f>
        <v>4</v>
      </c>
      <c r="S161" s="182">
        <v>0</v>
      </c>
      <c r="T161" s="183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84" t="s">
        <v>127</v>
      </c>
      <c r="AT161" s="184" t="s">
        <v>123</v>
      </c>
      <c r="AU161" s="184" t="s">
        <v>80</v>
      </c>
      <c r="AY161" s="14" t="s">
        <v>128</v>
      </c>
      <c r="BE161" s="185">
        <f>IF(N161="základní",J161,0)</f>
        <v>181750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14" t="s">
        <v>78</v>
      </c>
      <c r="BK161" s="185">
        <f>ROUND(I161*H161,2)</f>
        <v>181750</v>
      </c>
      <c r="BL161" s="14" t="s">
        <v>127</v>
      </c>
      <c r="BM161" s="184" t="s">
        <v>196</v>
      </c>
    </row>
    <row r="162" s="2" customFormat="1">
      <c r="A162" s="29"/>
      <c r="B162" s="30"/>
      <c r="C162" s="31"/>
      <c r="D162" s="186" t="s">
        <v>130</v>
      </c>
      <c r="E162" s="31"/>
      <c r="F162" s="187" t="s">
        <v>247</v>
      </c>
      <c r="G162" s="31"/>
      <c r="H162" s="31"/>
      <c r="I162" s="31"/>
      <c r="J162" s="31"/>
      <c r="K162" s="31"/>
      <c r="L162" s="35"/>
      <c r="M162" s="188"/>
      <c r="N162" s="189"/>
      <c r="O162" s="74"/>
      <c r="P162" s="74"/>
      <c r="Q162" s="74"/>
      <c r="R162" s="74"/>
      <c r="S162" s="74"/>
      <c r="T162" s="75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T162" s="14" t="s">
        <v>130</v>
      </c>
      <c r="AU162" s="14" t="s">
        <v>80</v>
      </c>
    </row>
    <row r="163" s="2" customFormat="1">
      <c r="A163" s="29"/>
      <c r="B163" s="30"/>
      <c r="C163" s="31"/>
      <c r="D163" s="206" t="s">
        <v>212</v>
      </c>
      <c r="E163" s="31"/>
      <c r="F163" s="207" t="s">
        <v>248</v>
      </c>
      <c r="G163" s="31"/>
      <c r="H163" s="31"/>
      <c r="I163" s="31"/>
      <c r="J163" s="31"/>
      <c r="K163" s="31"/>
      <c r="L163" s="35"/>
      <c r="M163" s="188"/>
      <c r="N163" s="189"/>
      <c r="O163" s="74"/>
      <c r="P163" s="74"/>
      <c r="Q163" s="74"/>
      <c r="R163" s="74"/>
      <c r="S163" s="74"/>
      <c r="T163" s="75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T163" s="14" t="s">
        <v>212</v>
      </c>
      <c r="AU163" s="14" t="s">
        <v>80</v>
      </c>
    </row>
    <row r="164" s="2" customFormat="1" ht="24.15" customHeight="1">
      <c r="A164" s="29"/>
      <c r="B164" s="30"/>
      <c r="C164" s="174" t="s">
        <v>249</v>
      </c>
      <c r="D164" s="174" t="s">
        <v>123</v>
      </c>
      <c r="E164" s="175" t="s">
        <v>250</v>
      </c>
      <c r="F164" s="176" t="s">
        <v>251</v>
      </c>
      <c r="G164" s="177" t="s">
        <v>139</v>
      </c>
      <c r="H164" s="178">
        <v>650</v>
      </c>
      <c r="I164" s="179">
        <v>258.83999999999997</v>
      </c>
      <c r="J164" s="179">
        <f>ROUND(I164*H164,2)</f>
        <v>168246</v>
      </c>
      <c r="K164" s="176" t="s">
        <v>210</v>
      </c>
      <c r="L164" s="35"/>
      <c r="M164" s="180" t="s">
        <v>17</v>
      </c>
      <c r="N164" s="181" t="s">
        <v>41</v>
      </c>
      <c r="O164" s="182">
        <v>0.34999999999999998</v>
      </c>
      <c r="P164" s="182">
        <f>O164*H164</f>
        <v>227.49999999999997</v>
      </c>
      <c r="Q164" s="182">
        <v>0.01575</v>
      </c>
      <c r="R164" s="182">
        <f>Q164*H164</f>
        <v>10.237500000000001</v>
      </c>
      <c r="S164" s="182">
        <v>0</v>
      </c>
      <c r="T164" s="183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84" t="s">
        <v>127</v>
      </c>
      <c r="AT164" s="184" t="s">
        <v>123</v>
      </c>
      <c r="AU164" s="184" t="s">
        <v>80</v>
      </c>
      <c r="AY164" s="14" t="s">
        <v>128</v>
      </c>
      <c r="BE164" s="185">
        <f>IF(N164="základní",J164,0)</f>
        <v>168246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4" t="s">
        <v>78</v>
      </c>
      <c r="BK164" s="185">
        <f>ROUND(I164*H164,2)</f>
        <v>168246</v>
      </c>
      <c r="BL164" s="14" t="s">
        <v>127</v>
      </c>
      <c r="BM164" s="184" t="s">
        <v>207</v>
      </c>
    </row>
    <row r="165" s="2" customFormat="1">
      <c r="A165" s="29"/>
      <c r="B165" s="30"/>
      <c r="C165" s="31"/>
      <c r="D165" s="186" t="s">
        <v>130</v>
      </c>
      <c r="E165" s="31"/>
      <c r="F165" s="187" t="s">
        <v>252</v>
      </c>
      <c r="G165" s="31"/>
      <c r="H165" s="31"/>
      <c r="I165" s="31"/>
      <c r="J165" s="31"/>
      <c r="K165" s="31"/>
      <c r="L165" s="35"/>
      <c r="M165" s="188"/>
      <c r="N165" s="189"/>
      <c r="O165" s="74"/>
      <c r="P165" s="74"/>
      <c r="Q165" s="74"/>
      <c r="R165" s="74"/>
      <c r="S165" s="74"/>
      <c r="T165" s="75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T165" s="14" t="s">
        <v>130</v>
      </c>
      <c r="AU165" s="14" t="s">
        <v>80</v>
      </c>
    </row>
    <row r="166" s="2" customFormat="1">
      <c r="A166" s="29"/>
      <c r="B166" s="30"/>
      <c r="C166" s="31"/>
      <c r="D166" s="206" t="s">
        <v>212</v>
      </c>
      <c r="E166" s="31"/>
      <c r="F166" s="207" t="s">
        <v>253</v>
      </c>
      <c r="G166" s="31"/>
      <c r="H166" s="31"/>
      <c r="I166" s="31"/>
      <c r="J166" s="31"/>
      <c r="K166" s="31"/>
      <c r="L166" s="35"/>
      <c r="M166" s="188"/>
      <c r="N166" s="189"/>
      <c r="O166" s="74"/>
      <c r="P166" s="74"/>
      <c r="Q166" s="74"/>
      <c r="R166" s="74"/>
      <c r="S166" s="74"/>
      <c r="T166" s="75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T166" s="14" t="s">
        <v>212</v>
      </c>
      <c r="AU166" s="14" t="s">
        <v>80</v>
      </c>
    </row>
    <row r="167" s="2" customFormat="1" ht="24.15" customHeight="1">
      <c r="A167" s="29"/>
      <c r="B167" s="30"/>
      <c r="C167" s="174" t="s">
        <v>254</v>
      </c>
      <c r="D167" s="174" t="s">
        <v>123</v>
      </c>
      <c r="E167" s="175" t="s">
        <v>255</v>
      </c>
      <c r="F167" s="176" t="s">
        <v>256</v>
      </c>
      <c r="G167" s="177" t="s">
        <v>152</v>
      </c>
      <c r="H167" s="178">
        <v>100</v>
      </c>
      <c r="I167" s="179">
        <v>145.22999999999999</v>
      </c>
      <c r="J167" s="179">
        <f>ROUND(I167*H167,2)</f>
        <v>14523</v>
      </c>
      <c r="K167" s="176" t="s">
        <v>210</v>
      </c>
      <c r="L167" s="35"/>
      <c r="M167" s="180" t="s">
        <v>17</v>
      </c>
      <c r="N167" s="181" t="s">
        <v>41</v>
      </c>
      <c r="O167" s="182">
        <v>0.213</v>
      </c>
      <c r="P167" s="182">
        <f>O167*H167</f>
        <v>21.300000000000001</v>
      </c>
      <c r="Q167" s="182">
        <v>0.0035999999999999999</v>
      </c>
      <c r="R167" s="182">
        <f>Q167*H167</f>
        <v>0.35999999999999999</v>
      </c>
      <c r="S167" s="182">
        <v>0</v>
      </c>
      <c r="T167" s="183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84" t="s">
        <v>127</v>
      </c>
      <c r="AT167" s="184" t="s">
        <v>123</v>
      </c>
      <c r="AU167" s="184" t="s">
        <v>80</v>
      </c>
      <c r="AY167" s="14" t="s">
        <v>128</v>
      </c>
      <c r="BE167" s="185">
        <f>IF(N167="základní",J167,0)</f>
        <v>14523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14" t="s">
        <v>78</v>
      </c>
      <c r="BK167" s="185">
        <f>ROUND(I167*H167,2)</f>
        <v>14523</v>
      </c>
      <c r="BL167" s="14" t="s">
        <v>127</v>
      </c>
      <c r="BM167" s="184" t="s">
        <v>219</v>
      </c>
    </row>
    <row r="168" s="2" customFormat="1">
      <c r="A168" s="29"/>
      <c r="B168" s="30"/>
      <c r="C168" s="31"/>
      <c r="D168" s="186" t="s">
        <v>130</v>
      </c>
      <c r="E168" s="31"/>
      <c r="F168" s="187" t="s">
        <v>257</v>
      </c>
      <c r="G168" s="31"/>
      <c r="H168" s="31"/>
      <c r="I168" s="31"/>
      <c r="J168" s="31"/>
      <c r="K168" s="31"/>
      <c r="L168" s="35"/>
      <c r="M168" s="188"/>
      <c r="N168" s="189"/>
      <c r="O168" s="74"/>
      <c r="P168" s="74"/>
      <c r="Q168" s="74"/>
      <c r="R168" s="74"/>
      <c r="S168" s="74"/>
      <c r="T168" s="75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T168" s="14" t="s">
        <v>130</v>
      </c>
      <c r="AU168" s="14" t="s">
        <v>80</v>
      </c>
    </row>
    <row r="169" s="2" customFormat="1">
      <c r="A169" s="29"/>
      <c r="B169" s="30"/>
      <c r="C169" s="31"/>
      <c r="D169" s="206" t="s">
        <v>212</v>
      </c>
      <c r="E169" s="31"/>
      <c r="F169" s="207" t="s">
        <v>258</v>
      </c>
      <c r="G169" s="31"/>
      <c r="H169" s="31"/>
      <c r="I169" s="31"/>
      <c r="J169" s="31"/>
      <c r="K169" s="31"/>
      <c r="L169" s="35"/>
      <c r="M169" s="188"/>
      <c r="N169" s="189"/>
      <c r="O169" s="74"/>
      <c r="P169" s="74"/>
      <c r="Q169" s="74"/>
      <c r="R169" s="74"/>
      <c r="S169" s="74"/>
      <c r="T169" s="75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T169" s="14" t="s">
        <v>212</v>
      </c>
      <c r="AU169" s="14" t="s">
        <v>80</v>
      </c>
    </row>
    <row r="170" s="2" customFormat="1" ht="24.15" customHeight="1">
      <c r="A170" s="29"/>
      <c r="B170" s="30"/>
      <c r="C170" s="174" t="s">
        <v>259</v>
      </c>
      <c r="D170" s="174" t="s">
        <v>123</v>
      </c>
      <c r="E170" s="175" t="s">
        <v>260</v>
      </c>
      <c r="F170" s="176" t="s">
        <v>261</v>
      </c>
      <c r="G170" s="177" t="s">
        <v>169</v>
      </c>
      <c r="H170" s="178">
        <v>1000</v>
      </c>
      <c r="I170" s="179">
        <v>226.31</v>
      </c>
      <c r="J170" s="179">
        <f>ROUND(I170*H170,2)</f>
        <v>226310</v>
      </c>
      <c r="K170" s="176" t="s">
        <v>210</v>
      </c>
      <c r="L170" s="35"/>
      <c r="M170" s="180" t="s">
        <v>17</v>
      </c>
      <c r="N170" s="181" t="s">
        <v>41</v>
      </c>
      <c r="O170" s="182">
        <v>0.37</v>
      </c>
      <c r="P170" s="182">
        <f>O170*H170</f>
        <v>370</v>
      </c>
      <c r="Q170" s="182">
        <v>0.0015</v>
      </c>
      <c r="R170" s="182">
        <f>Q170*H170</f>
        <v>1.5</v>
      </c>
      <c r="S170" s="182">
        <v>0</v>
      </c>
      <c r="T170" s="183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84" t="s">
        <v>127</v>
      </c>
      <c r="AT170" s="184" t="s">
        <v>123</v>
      </c>
      <c r="AU170" s="184" t="s">
        <v>80</v>
      </c>
      <c r="AY170" s="14" t="s">
        <v>128</v>
      </c>
      <c r="BE170" s="185">
        <f>IF(N170="základní",J170,0)</f>
        <v>226310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14" t="s">
        <v>78</v>
      </c>
      <c r="BK170" s="185">
        <f>ROUND(I170*H170,2)</f>
        <v>226310</v>
      </c>
      <c r="BL170" s="14" t="s">
        <v>127</v>
      </c>
      <c r="BM170" s="184" t="s">
        <v>228</v>
      </c>
    </row>
    <row r="171" s="2" customFormat="1">
      <c r="A171" s="29"/>
      <c r="B171" s="30"/>
      <c r="C171" s="31"/>
      <c r="D171" s="186" t="s">
        <v>130</v>
      </c>
      <c r="E171" s="31"/>
      <c r="F171" s="187" t="s">
        <v>262</v>
      </c>
      <c r="G171" s="31"/>
      <c r="H171" s="31"/>
      <c r="I171" s="31"/>
      <c r="J171" s="31"/>
      <c r="K171" s="31"/>
      <c r="L171" s="35"/>
      <c r="M171" s="188"/>
      <c r="N171" s="189"/>
      <c r="O171" s="74"/>
      <c r="P171" s="74"/>
      <c r="Q171" s="74"/>
      <c r="R171" s="74"/>
      <c r="S171" s="74"/>
      <c r="T171" s="75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T171" s="14" t="s">
        <v>130</v>
      </c>
      <c r="AU171" s="14" t="s">
        <v>80</v>
      </c>
    </row>
    <row r="172" s="2" customFormat="1">
      <c r="A172" s="29"/>
      <c r="B172" s="30"/>
      <c r="C172" s="31"/>
      <c r="D172" s="206" t="s">
        <v>212</v>
      </c>
      <c r="E172" s="31"/>
      <c r="F172" s="207" t="s">
        <v>263</v>
      </c>
      <c r="G172" s="31"/>
      <c r="H172" s="31"/>
      <c r="I172" s="31"/>
      <c r="J172" s="31"/>
      <c r="K172" s="31"/>
      <c r="L172" s="35"/>
      <c r="M172" s="188"/>
      <c r="N172" s="189"/>
      <c r="O172" s="74"/>
      <c r="P172" s="74"/>
      <c r="Q172" s="74"/>
      <c r="R172" s="74"/>
      <c r="S172" s="74"/>
      <c r="T172" s="75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T172" s="14" t="s">
        <v>212</v>
      </c>
      <c r="AU172" s="14" t="s">
        <v>80</v>
      </c>
    </row>
    <row r="173" s="2" customFormat="1" ht="33" customHeight="1">
      <c r="A173" s="29"/>
      <c r="B173" s="30"/>
      <c r="C173" s="174" t="s">
        <v>264</v>
      </c>
      <c r="D173" s="174" t="s">
        <v>123</v>
      </c>
      <c r="E173" s="175" t="s">
        <v>265</v>
      </c>
      <c r="F173" s="176" t="s">
        <v>266</v>
      </c>
      <c r="G173" s="177" t="s">
        <v>126</v>
      </c>
      <c r="H173" s="178">
        <v>100</v>
      </c>
      <c r="I173" s="179">
        <v>5111.4399999999996</v>
      </c>
      <c r="J173" s="179">
        <f>ROUND(I173*H173,2)</f>
        <v>511144</v>
      </c>
      <c r="K173" s="176" t="s">
        <v>210</v>
      </c>
      <c r="L173" s="35"/>
      <c r="M173" s="180" t="s">
        <v>17</v>
      </c>
      <c r="N173" s="181" t="s">
        <v>41</v>
      </c>
      <c r="O173" s="182">
        <v>3.2130000000000001</v>
      </c>
      <c r="P173" s="182">
        <f>O173*H173</f>
        <v>321.30000000000001</v>
      </c>
      <c r="Q173" s="182">
        <v>2.3010199999999998</v>
      </c>
      <c r="R173" s="182">
        <f>Q173*H173</f>
        <v>230.10199999999998</v>
      </c>
      <c r="S173" s="182">
        <v>0</v>
      </c>
      <c r="T173" s="183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84" t="s">
        <v>127</v>
      </c>
      <c r="AT173" s="184" t="s">
        <v>123</v>
      </c>
      <c r="AU173" s="184" t="s">
        <v>80</v>
      </c>
      <c r="AY173" s="14" t="s">
        <v>128</v>
      </c>
      <c r="BE173" s="185">
        <f>IF(N173="základní",J173,0)</f>
        <v>511144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14" t="s">
        <v>78</v>
      </c>
      <c r="BK173" s="185">
        <f>ROUND(I173*H173,2)</f>
        <v>511144</v>
      </c>
      <c r="BL173" s="14" t="s">
        <v>127</v>
      </c>
      <c r="BM173" s="184" t="s">
        <v>239</v>
      </c>
    </row>
    <row r="174" s="2" customFormat="1">
      <c r="A174" s="29"/>
      <c r="B174" s="30"/>
      <c r="C174" s="31"/>
      <c r="D174" s="186" t="s">
        <v>130</v>
      </c>
      <c r="E174" s="31"/>
      <c r="F174" s="187" t="s">
        <v>267</v>
      </c>
      <c r="G174" s="31"/>
      <c r="H174" s="31"/>
      <c r="I174" s="31"/>
      <c r="J174" s="31"/>
      <c r="K174" s="31"/>
      <c r="L174" s="35"/>
      <c r="M174" s="188"/>
      <c r="N174" s="189"/>
      <c r="O174" s="74"/>
      <c r="P174" s="74"/>
      <c r="Q174" s="74"/>
      <c r="R174" s="74"/>
      <c r="S174" s="74"/>
      <c r="T174" s="75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T174" s="14" t="s">
        <v>130</v>
      </c>
      <c r="AU174" s="14" t="s">
        <v>80</v>
      </c>
    </row>
    <row r="175" s="2" customFormat="1">
      <c r="A175" s="29"/>
      <c r="B175" s="30"/>
      <c r="C175" s="31"/>
      <c r="D175" s="206" t="s">
        <v>212</v>
      </c>
      <c r="E175" s="31"/>
      <c r="F175" s="207" t="s">
        <v>268</v>
      </c>
      <c r="G175" s="31"/>
      <c r="H175" s="31"/>
      <c r="I175" s="31"/>
      <c r="J175" s="31"/>
      <c r="K175" s="31"/>
      <c r="L175" s="35"/>
      <c r="M175" s="188"/>
      <c r="N175" s="189"/>
      <c r="O175" s="74"/>
      <c r="P175" s="74"/>
      <c r="Q175" s="74"/>
      <c r="R175" s="74"/>
      <c r="S175" s="74"/>
      <c r="T175" s="75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T175" s="14" t="s">
        <v>212</v>
      </c>
      <c r="AU175" s="14" t="s">
        <v>80</v>
      </c>
    </row>
    <row r="176" s="2" customFormat="1" ht="21.75" customHeight="1">
      <c r="A176" s="29"/>
      <c r="B176" s="30"/>
      <c r="C176" s="174" t="s">
        <v>269</v>
      </c>
      <c r="D176" s="174" t="s">
        <v>123</v>
      </c>
      <c r="E176" s="175" t="s">
        <v>270</v>
      </c>
      <c r="F176" s="176" t="s">
        <v>271</v>
      </c>
      <c r="G176" s="177" t="s">
        <v>152</v>
      </c>
      <c r="H176" s="178">
        <v>100</v>
      </c>
      <c r="I176" s="179">
        <v>1458.79</v>
      </c>
      <c r="J176" s="179">
        <f>ROUND(I176*H176,2)</f>
        <v>145879</v>
      </c>
      <c r="K176" s="176" t="s">
        <v>210</v>
      </c>
      <c r="L176" s="35"/>
      <c r="M176" s="180" t="s">
        <v>17</v>
      </c>
      <c r="N176" s="181" t="s">
        <v>41</v>
      </c>
      <c r="O176" s="182">
        <v>2.673</v>
      </c>
      <c r="P176" s="182">
        <f>O176*H176</f>
        <v>267.30000000000001</v>
      </c>
      <c r="Q176" s="182">
        <v>0.056439999999999997</v>
      </c>
      <c r="R176" s="182">
        <f>Q176*H176</f>
        <v>5.6440000000000001</v>
      </c>
      <c r="S176" s="182">
        <v>0</v>
      </c>
      <c r="T176" s="183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84" t="s">
        <v>127</v>
      </c>
      <c r="AT176" s="184" t="s">
        <v>123</v>
      </c>
      <c r="AU176" s="184" t="s">
        <v>80</v>
      </c>
      <c r="AY176" s="14" t="s">
        <v>128</v>
      </c>
      <c r="BE176" s="185">
        <f>IF(N176="základní",J176,0)</f>
        <v>145879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14" t="s">
        <v>78</v>
      </c>
      <c r="BK176" s="185">
        <f>ROUND(I176*H176,2)</f>
        <v>145879</v>
      </c>
      <c r="BL176" s="14" t="s">
        <v>127</v>
      </c>
      <c r="BM176" s="184" t="s">
        <v>249</v>
      </c>
    </row>
    <row r="177" s="2" customFormat="1">
      <c r="A177" s="29"/>
      <c r="B177" s="30"/>
      <c r="C177" s="31"/>
      <c r="D177" s="186" t="s">
        <v>130</v>
      </c>
      <c r="E177" s="31"/>
      <c r="F177" s="187" t="s">
        <v>272</v>
      </c>
      <c r="G177" s="31"/>
      <c r="H177" s="31"/>
      <c r="I177" s="31"/>
      <c r="J177" s="31"/>
      <c r="K177" s="31"/>
      <c r="L177" s="35"/>
      <c r="M177" s="188"/>
      <c r="N177" s="189"/>
      <c r="O177" s="74"/>
      <c r="P177" s="74"/>
      <c r="Q177" s="74"/>
      <c r="R177" s="74"/>
      <c r="S177" s="74"/>
      <c r="T177" s="75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T177" s="14" t="s">
        <v>130</v>
      </c>
      <c r="AU177" s="14" t="s">
        <v>80</v>
      </c>
    </row>
    <row r="178" s="2" customFormat="1">
      <c r="A178" s="29"/>
      <c r="B178" s="30"/>
      <c r="C178" s="31"/>
      <c r="D178" s="206" t="s">
        <v>212</v>
      </c>
      <c r="E178" s="31"/>
      <c r="F178" s="207" t="s">
        <v>273</v>
      </c>
      <c r="G178" s="31"/>
      <c r="H178" s="31"/>
      <c r="I178" s="31"/>
      <c r="J178" s="31"/>
      <c r="K178" s="31"/>
      <c r="L178" s="35"/>
      <c r="M178" s="188"/>
      <c r="N178" s="189"/>
      <c r="O178" s="74"/>
      <c r="P178" s="74"/>
      <c r="Q178" s="74"/>
      <c r="R178" s="74"/>
      <c r="S178" s="74"/>
      <c r="T178" s="75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T178" s="14" t="s">
        <v>212</v>
      </c>
      <c r="AU178" s="14" t="s">
        <v>80</v>
      </c>
    </row>
    <row r="179" s="2" customFormat="1" ht="24.15" customHeight="1">
      <c r="A179" s="29"/>
      <c r="B179" s="30"/>
      <c r="C179" s="208" t="s">
        <v>274</v>
      </c>
      <c r="D179" s="208" t="s">
        <v>275</v>
      </c>
      <c r="E179" s="209" t="s">
        <v>276</v>
      </c>
      <c r="F179" s="210" t="s">
        <v>277</v>
      </c>
      <c r="G179" s="211" t="s">
        <v>152</v>
      </c>
      <c r="H179" s="212">
        <v>40</v>
      </c>
      <c r="I179" s="213">
        <v>1330</v>
      </c>
      <c r="J179" s="213">
        <f>ROUND(I179*H179,2)</f>
        <v>53200</v>
      </c>
      <c r="K179" s="210" t="s">
        <v>17</v>
      </c>
      <c r="L179" s="214"/>
      <c r="M179" s="215" t="s">
        <v>17</v>
      </c>
      <c r="N179" s="216" t="s">
        <v>41</v>
      </c>
      <c r="O179" s="182">
        <v>0</v>
      </c>
      <c r="P179" s="182">
        <f>O179*H179</f>
        <v>0</v>
      </c>
      <c r="Q179" s="182">
        <v>0</v>
      </c>
      <c r="R179" s="182">
        <f>Q179*H179</f>
        <v>0</v>
      </c>
      <c r="S179" s="182">
        <v>0</v>
      </c>
      <c r="T179" s="183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84" t="s">
        <v>162</v>
      </c>
      <c r="AT179" s="184" t="s">
        <v>275</v>
      </c>
      <c r="AU179" s="184" t="s">
        <v>80</v>
      </c>
      <c r="AY179" s="14" t="s">
        <v>128</v>
      </c>
      <c r="BE179" s="185">
        <f>IF(N179="základní",J179,0)</f>
        <v>53200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14" t="s">
        <v>78</v>
      </c>
      <c r="BK179" s="185">
        <f>ROUND(I179*H179,2)</f>
        <v>53200</v>
      </c>
      <c r="BL179" s="14" t="s">
        <v>127</v>
      </c>
      <c r="BM179" s="184" t="s">
        <v>259</v>
      </c>
    </row>
    <row r="180" s="2" customFormat="1">
      <c r="A180" s="29"/>
      <c r="B180" s="30"/>
      <c r="C180" s="31"/>
      <c r="D180" s="186" t="s">
        <v>130</v>
      </c>
      <c r="E180" s="31"/>
      <c r="F180" s="187" t="s">
        <v>277</v>
      </c>
      <c r="G180" s="31"/>
      <c r="H180" s="31"/>
      <c r="I180" s="31"/>
      <c r="J180" s="31"/>
      <c r="K180" s="31"/>
      <c r="L180" s="35"/>
      <c r="M180" s="188"/>
      <c r="N180" s="189"/>
      <c r="O180" s="74"/>
      <c r="P180" s="74"/>
      <c r="Q180" s="74"/>
      <c r="R180" s="74"/>
      <c r="S180" s="74"/>
      <c r="T180" s="75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T180" s="14" t="s">
        <v>130</v>
      </c>
      <c r="AU180" s="14" t="s">
        <v>80</v>
      </c>
    </row>
    <row r="181" s="2" customFormat="1" ht="24.15" customHeight="1">
      <c r="A181" s="29"/>
      <c r="B181" s="30"/>
      <c r="C181" s="208" t="s">
        <v>278</v>
      </c>
      <c r="D181" s="208" t="s">
        <v>275</v>
      </c>
      <c r="E181" s="209" t="s">
        <v>279</v>
      </c>
      <c r="F181" s="210" t="s">
        <v>280</v>
      </c>
      <c r="G181" s="211" t="s">
        <v>152</v>
      </c>
      <c r="H181" s="212">
        <v>40</v>
      </c>
      <c r="I181" s="213">
        <v>1330</v>
      </c>
      <c r="J181" s="213">
        <f>ROUND(I181*H181,2)</f>
        <v>53200</v>
      </c>
      <c r="K181" s="210" t="s">
        <v>17</v>
      </c>
      <c r="L181" s="214"/>
      <c r="M181" s="215" t="s">
        <v>17</v>
      </c>
      <c r="N181" s="216" t="s">
        <v>41</v>
      </c>
      <c r="O181" s="182">
        <v>0</v>
      </c>
      <c r="P181" s="182">
        <f>O181*H181</f>
        <v>0</v>
      </c>
      <c r="Q181" s="182">
        <v>0</v>
      </c>
      <c r="R181" s="182">
        <f>Q181*H181</f>
        <v>0</v>
      </c>
      <c r="S181" s="182">
        <v>0</v>
      </c>
      <c r="T181" s="183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84" t="s">
        <v>162</v>
      </c>
      <c r="AT181" s="184" t="s">
        <v>275</v>
      </c>
      <c r="AU181" s="184" t="s">
        <v>80</v>
      </c>
      <c r="AY181" s="14" t="s">
        <v>128</v>
      </c>
      <c r="BE181" s="185">
        <f>IF(N181="základní",J181,0)</f>
        <v>53200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14" t="s">
        <v>78</v>
      </c>
      <c r="BK181" s="185">
        <f>ROUND(I181*H181,2)</f>
        <v>53200</v>
      </c>
      <c r="BL181" s="14" t="s">
        <v>127</v>
      </c>
      <c r="BM181" s="184" t="s">
        <v>269</v>
      </c>
    </row>
    <row r="182" s="2" customFormat="1">
      <c r="A182" s="29"/>
      <c r="B182" s="30"/>
      <c r="C182" s="31"/>
      <c r="D182" s="186" t="s">
        <v>130</v>
      </c>
      <c r="E182" s="31"/>
      <c r="F182" s="187" t="s">
        <v>280</v>
      </c>
      <c r="G182" s="31"/>
      <c r="H182" s="31"/>
      <c r="I182" s="31"/>
      <c r="J182" s="31"/>
      <c r="K182" s="31"/>
      <c r="L182" s="35"/>
      <c r="M182" s="188"/>
      <c r="N182" s="189"/>
      <c r="O182" s="74"/>
      <c r="P182" s="74"/>
      <c r="Q182" s="74"/>
      <c r="R182" s="74"/>
      <c r="S182" s="74"/>
      <c r="T182" s="75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T182" s="14" t="s">
        <v>130</v>
      </c>
      <c r="AU182" s="14" t="s">
        <v>80</v>
      </c>
    </row>
    <row r="183" s="12" customFormat="1" ht="22.8" customHeight="1">
      <c r="A183" s="12"/>
      <c r="B183" s="191"/>
      <c r="C183" s="192"/>
      <c r="D183" s="193" t="s">
        <v>69</v>
      </c>
      <c r="E183" s="204" t="s">
        <v>166</v>
      </c>
      <c r="F183" s="204" t="s">
        <v>281</v>
      </c>
      <c r="G183" s="192"/>
      <c r="H183" s="192"/>
      <c r="I183" s="192"/>
      <c r="J183" s="205">
        <f>BK183</f>
        <v>416097.90000000002</v>
      </c>
      <c r="K183" s="192"/>
      <c r="L183" s="196"/>
      <c r="M183" s="197"/>
      <c r="N183" s="198"/>
      <c r="O183" s="198"/>
      <c r="P183" s="199">
        <f>SUM(P184:P221)</f>
        <v>846.84500000000003</v>
      </c>
      <c r="Q183" s="198"/>
      <c r="R183" s="199">
        <f>SUM(R184:R221)</f>
        <v>0.033999999999999996</v>
      </c>
      <c r="S183" s="198"/>
      <c r="T183" s="200">
        <f>SUM(T184:T221)</f>
        <v>111.37000000000001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1" t="s">
        <v>78</v>
      </c>
      <c r="AT183" s="202" t="s">
        <v>69</v>
      </c>
      <c r="AU183" s="202" t="s">
        <v>78</v>
      </c>
      <c r="AY183" s="201" t="s">
        <v>128</v>
      </c>
      <c r="BK183" s="203">
        <f>SUM(BK184:BK221)</f>
        <v>416097.90000000002</v>
      </c>
    </row>
    <row r="184" s="2" customFormat="1" ht="33" customHeight="1">
      <c r="A184" s="29"/>
      <c r="B184" s="30"/>
      <c r="C184" s="174" t="s">
        <v>282</v>
      </c>
      <c r="D184" s="174" t="s">
        <v>123</v>
      </c>
      <c r="E184" s="175" t="s">
        <v>283</v>
      </c>
      <c r="F184" s="176" t="s">
        <v>284</v>
      </c>
      <c r="G184" s="177" t="s">
        <v>139</v>
      </c>
      <c r="H184" s="178">
        <v>100</v>
      </c>
      <c r="I184" s="179">
        <v>65.670000000000002</v>
      </c>
      <c r="J184" s="179">
        <f>ROUND(I184*H184,2)</f>
        <v>6567</v>
      </c>
      <c r="K184" s="176" t="s">
        <v>210</v>
      </c>
      <c r="L184" s="35"/>
      <c r="M184" s="180" t="s">
        <v>17</v>
      </c>
      <c r="N184" s="181" t="s">
        <v>41</v>
      </c>
      <c r="O184" s="182">
        <v>0.105</v>
      </c>
      <c r="P184" s="182">
        <f>O184*H184</f>
        <v>10.5</v>
      </c>
      <c r="Q184" s="182">
        <v>0.00012999999999999999</v>
      </c>
      <c r="R184" s="182">
        <f>Q184*H184</f>
        <v>0.012999999999999999</v>
      </c>
      <c r="S184" s="182">
        <v>0</v>
      </c>
      <c r="T184" s="183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84" t="s">
        <v>127</v>
      </c>
      <c r="AT184" s="184" t="s">
        <v>123</v>
      </c>
      <c r="AU184" s="184" t="s">
        <v>80</v>
      </c>
      <c r="AY184" s="14" t="s">
        <v>128</v>
      </c>
      <c r="BE184" s="185">
        <f>IF(N184="základní",J184,0)</f>
        <v>6567</v>
      </c>
      <c r="BF184" s="185">
        <f>IF(N184="snížená",J184,0)</f>
        <v>0</v>
      </c>
      <c r="BG184" s="185">
        <f>IF(N184="zákl. přenesená",J184,0)</f>
        <v>0</v>
      </c>
      <c r="BH184" s="185">
        <f>IF(N184="sníž. přenesená",J184,0)</f>
        <v>0</v>
      </c>
      <c r="BI184" s="185">
        <f>IF(N184="nulová",J184,0)</f>
        <v>0</v>
      </c>
      <c r="BJ184" s="14" t="s">
        <v>78</v>
      </c>
      <c r="BK184" s="185">
        <f>ROUND(I184*H184,2)</f>
        <v>6567</v>
      </c>
      <c r="BL184" s="14" t="s">
        <v>127</v>
      </c>
      <c r="BM184" s="184" t="s">
        <v>278</v>
      </c>
    </row>
    <row r="185" s="2" customFormat="1">
      <c r="A185" s="29"/>
      <c r="B185" s="30"/>
      <c r="C185" s="31"/>
      <c r="D185" s="186" t="s">
        <v>130</v>
      </c>
      <c r="E185" s="31"/>
      <c r="F185" s="187" t="s">
        <v>285</v>
      </c>
      <c r="G185" s="31"/>
      <c r="H185" s="31"/>
      <c r="I185" s="31"/>
      <c r="J185" s="31"/>
      <c r="K185" s="31"/>
      <c r="L185" s="35"/>
      <c r="M185" s="188"/>
      <c r="N185" s="189"/>
      <c r="O185" s="74"/>
      <c r="P185" s="74"/>
      <c r="Q185" s="74"/>
      <c r="R185" s="74"/>
      <c r="S185" s="74"/>
      <c r="T185" s="75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T185" s="14" t="s">
        <v>130</v>
      </c>
      <c r="AU185" s="14" t="s">
        <v>80</v>
      </c>
    </row>
    <row r="186" s="2" customFormat="1">
      <c r="A186" s="29"/>
      <c r="B186" s="30"/>
      <c r="C186" s="31"/>
      <c r="D186" s="206" t="s">
        <v>212</v>
      </c>
      <c r="E186" s="31"/>
      <c r="F186" s="207" t="s">
        <v>286</v>
      </c>
      <c r="G186" s="31"/>
      <c r="H186" s="31"/>
      <c r="I186" s="31"/>
      <c r="J186" s="31"/>
      <c r="K186" s="31"/>
      <c r="L186" s="35"/>
      <c r="M186" s="188"/>
      <c r="N186" s="189"/>
      <c r="O186" s="74"/>
      <c r="P186" s="74"/>
      <c r="Q186" s="74"/>
      <c r="R186" s="74"/>
      <c r="S186" s="74"/>
      <c r="T186" s="75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T186" s="14" t="s">
        <v>212</v>
      </c>
      <c r="AU186" s="14" t="s">
        <v>80</v>
      </c>
    </row>
    <row r="187" s="2" customFormat="1" ht="24.15" customHeight="1">
      <c r="A187" s="29"/>
      <c r="B187" s="30"/>
      <c r="C187" s="174" t="s">
        <v>287</v>
      </c>
      <c r="D187" s="174" t="s">
        <v>123</v>
      </c>
      <c r="E187" s="175" t="s">
        <v>288</v>
      </c>
      <c r="F187" s="176" t="s">
        <v>289</v>
      </c>
      <c r="G187" s="177" t="s">
        <v>290</v>
      </c>
      <c r="H187" s="178">
        <v>600</v>
      </c>
      <c r="I187" s="179">
        <v>8.4000000000000004</v>
      </c>
      <c r="J187" s="179">
        <f>ROUND(I187*H187,2)</f>
        <v>5040</v>
      </c>
      <c r="K187" s="176" t="s">
        <v>210</v>
      </c>
      <c r="L187" s="35"/>
      <c r="M187" s="180" t="s">
        <v>17</v>
      </c>
      <c r="N187" s="181" t="s">
        <v>41</v>
      </c>
      <c r="O187" s="182">
        <v>0</v>
      </c>
      <c r="P187" s="182">
        <f>O187*H187</f>
        <v>0</v>
      </c>
      <c r="Q187" s="182">
        <v>0</v>
      </c>
      <c r="R187" s="182">
        <f>Q187*H187</f>
        <v>0</v>
      </c>
      <c r="S187" s="182">
        <v>0</v>
      </c>
      <c r="T187" s="183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84" t="s">
        <v>127</v>
      </c>
      <c r="AT187" s="184" t="s">
        <v>123</v>
      </c>
      <c r="AU187" s="184" t="s">
        <v>80</v>
      </c>
      <c r="AY187" s="14" t="s">
        <v>128</v>
      </c>
      <c r="BE187" s="185">
        <f>IF(N187="základní",J187,0)</f>
        <v>5040</v>
      </c>
      <c r="BF187" s="185">
        <f>IF(N187="snížená",J187,0)</f>
        <v>0</v>
      </c>
      <c r="BG187" s="185">
        <f>IF(N187="zákl. přenesená",J187,0)</f>
        <v>0</v>
      </c>
      <c r="BH187" s="185">
        <f>IF(N187="sníž. přenesená",J187,0)</f>
        <v>0</v>
      </c>
      <c r="BI187" s="185">
        <f>IF(N187="nulová",J187,0)</f>
        <v>0</v>
      </c>
      <c r="BJ187" s="14" t="s">
        <v>78</v>
      </c>
      <c r="BK187" s="185">
        <f>ROUND(I187*H187,2)</f>
        <v>5040</v>
      </c>
      <c r="BL187" s="14" t="s">
        <v>127</v>
      </c>
      <c r="BM187" s="184" t="s">
        <v>287</v>
      </c>
    </row>
    <row r="188" s="2" customFormat="1">
      <c r="A188" s="29"/>
      <c r="B188" s="30"/>
      <c r="C188" s="31"/>
      <c r="D188" s="186" t="s">
        <v>130</v>
      </c>
      <c r="E188" s="31"/>
      <c r="F188" s="187" t="s">
        <v>291</v>
      </c>
      <c r="G188" s="31"/>
      <c r="H188" s="31"/>
      <c r="I188" s="31"/>
      <c r="J188" s="31"/>
      <c r="K188" s="31"/>
      <c r="L188" s="35"/>
      <c r="M188" s="188"/>
      <c r="N188" s="189"/>
      <c r="O188" s="74"/>
      <c r="P188" s="74"/>
      <c r="Q188" s="74"/>
      <c r="R188" s="74"/>
      <c r="S188" s="74"/>
      <c r="T188" s="75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T188" s="14" t="s">
        <v>130</v>
      </c>
      <c r="AU188" s="14" t="s">
        <v>80</v>
      </c>
    </row>
    <row r="189" s="2" customFormat="1">
      <c r="A189" s="29"/>
      <c r="B189" s="30"/>
      <c r="C189" s="31"/>
      <c r="D189" s="206" t="s">
        <v>212</v>
      </c>
      <c r="E189" s="31"/>
      <c r="F189" s="207" t="s">
        <v>292</v>
      </c>
      <c r="G189" s="31"/>
      <c r="H189" s="31"/>
      <c r="I189" s="31"/>
      <c r="J189" s="31"/>
      <c r="K189" s="31"/>
      <c r="L189" s="35"/>
      <c r="M189" s="188"/>
      <c r="N189" s="189"/>
      <c r="O189" s="74"/>
      <c r="P189" s="74"/>
      <c r="Q189" s="74"/>
      <c r="R189" s="74"/>
      <c r="S189" s="74"/>
      <c r="T189" s="75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T189" s="14" t="s">
        <v>212</v>
      </c>
      <c r="AU189" s="14" t="s">
        <v>80</v>
      </c>
    </row>
    <row r="190" s="2" customFormat="1" ht="24.15" customHeight="1">
      <c r="A190" s="29"/>
      <c r="B190" s="30"/>
      <c r="C190" s="174" t="s">
        <v>293</v>
      </c>
      <c r="D190" s="174" t="s">
        <v>123</v>
      </c>
      <c r="E190" s="175" t="s">
        <v>294</v>
      </c>
      <c r="F190" s="176" t="s">
        <v>295</v>
      </c>
      <c r="G190" s="177" t="s">
        <v>290</v>
      </c>
      <c r="H190" s="178">
        <v>600</v>
      </c>
      <c r="I190" s="179">
        <v>289.00999999999999</v>
      </c>
      <c r="J190" s="179">
        <f>ROUND(I190*H190,2)</f>
        <v>173406</v>
      </c>
      <c r="K190" s="176" t="s">
        <v>210</v>
      </c>
      <c r="L190" s="35"/>
      <c r="M190" s="180" t="s">
        <v>17</v>
      </c>
      <c r="N190" s="181" t="s">
        <v>41</v>
      </c>
      <c r="O190" s="182">
        <v>0.58799999999999997</v>
      </c>
      <c r="P190" s="182">
        <f>O190*H190</f>
        <v>352.79999999999995</v>
      </c>
      <c r="Q190" s="182">
        <v>0</v>
      </c>
      <c r="R190" s="182">
        <f>Q190*H190</f>
        <v>0</v>
      </c>
      <c r="S190" s="182">
        <v>0</v>
      </c>
      <c r="T190" s="183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84" t="s">
        <v>127</v>
      </c>
      <c r="AT190" s="184" t="s">
        <v>123</v>
      </c>
      <c r="AU190" s="184" t="s">
        <v>80</v>
      </c>
      <c r="AY190" s="14" t="s">
        <v>128</v>
      </c>
      <c r="BE190" s="185">
        <f>IF(N190="základní",J190,0)</f>
        <v>173406</v>
      </c>
      <c r="BF190" s="185">
        <f>IF(N190="snížená",J190,0)</f>
        <v>0</v>
      </c>
      <c r="BG190" s="185">
        <f>IF(N190="zákl. přenesená",J190,0)</f>
        <v>0</v>
      </c>
      <c r="BH190" s="185">
        <f>IF(N190="sníž. přenesená",J190,0)</f>
        <v>0</v>
      </c>
      <c r="BI190" s="185">
        <f>IF(N190="nulová",J190,0)</f>
        <v>0</v>
      </c>
      <c r="BJ190" s="14" t="s">
        <v>78</v>
      </c>
      <c r="BK190" s="185">
        <f>ROUND(I190*H190,2)</f>
        <v>173406</v>
      </c>
      <c r="BL190" s="14" t="s">
        <v>127</v>
      </c>
      <c r="BM190" s="184" t="s">
        <v>296</v>
      </c>
    </row>
    <row r="191" s="2" customFormat="1">
      <c r="A191" s="29"/>
      <c r="B191" s="30"/>
      <c r="C191" s="31"/>
      <c r="D191" s="186" t="s">
        <v>130</v>
      </c>
      <c r="E191" s="31"/>
      <c r="F191" s="187" t="s">
        <v>297</v>
      </c>
      <c r="G191" s="31"/>
      <c r="H191" s="31"/>
      <c r="I191" s="31"/>
      <c r="J191" s="31"/>
      <c r="K191" s="31"/>
      <c r="L191" s="35"/>
      <c r="M191" s="188"/>
      <c r="N191" s="189"/>
      <c r="O191" s="74"/>
      <c r="P191" s="74"/>
      <c r="Q191" s="74"/>
      <c r="R191" s="74"/>
      <c r="S191" s="74"/>
      <c r="T191" s="75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T191" s="14" t="s">
        <v>130</v>
      </c>
      <c r="AU191" s="14" t="s">
        <v>80</v>
      </c>
    </row>
    <row r="192" s="2" customFormat="1">
      <c r="A192" s="29"/>
      <c r="B192" s="30"/>
      <c r="C192" s="31"/>
      <c r="D192" s="206" t="s">
        <v>212</v>
      </c>
      <c r="E192" s="31"/>
      <c r="F192" s="207" t="s">
        <v>298</v>
      </c>
      <c r="G192" s="31"/>
      <c r="H192" s="31"/>
      <c r="I192" s="31"/>
      <c r="J192" s="31"/>
      <c r="K192" s="31"/>
      <c r="L192" s="35"/>
      <c r="M192" s="188"/>
      <c r="N192" s="189"/>
      <c r="O192" s="74"/>
      <c r="P192" s="74"/>
      <c r="Q192" s="74"/>
      <c r="R192" s="74"/>
      <c r="S192" s="74"/>
      <c r="T192" s="75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T192" s="14" t="s">
        <v>212</v>
      </c>
      <c r="AU192" s="14" t="s">
        <v>80</v>
      </c>
    </row>
    <row r="193" s="2" customFormat="1" ht="24.15" customHeight="1">
      <c r="A193" s="29"/>
      <c r="B193" s="30"/>
      <c r="C193" s="174" t="s">
        <v>296</v>
      </c>
      <c r="D193" s="174" t="s">
        <v>123</v>
      </c>
      <c r="E193" s="175" t="s">
        <v>299</v>
      </c>
      <c r="F193" s="176" t="s">
        <v>300</v>
      </c>
      <c r="G193" s="177" t="s">
        <v>139</v>
      </c>
      <c r="H193" s="178">
        <v>600</v>
      </c>
      <c r="I193" s="179">
        <v>144.71000000000001</v>
      </c>
      <c r="J193" s="179">
        <f>ROUND(I193*H193,2)</f>
        <v>86826</v>
      </c>
      <c r="K193" s="176" t="s">
        <v>210</v>
      </c>
      <c r="L193" s="35"/>
      <c r="M193" s="180" t="s">
        <v>17</v>
      </c>
      <c r="N193" s="181" t="s">
        <v>41</v>
      </c>
      <c r="O193" s="182">
        <v>0.308</v>
      </c>
      <c r="P193" s="182">
        <f>O193*H193</f>
        <v>184.80000000000001</v>
      </c>
      <c r="Q193" s="182">
        <v>3.4999999999999997E-05</v>
      </c>
      <c r="R193" s="182">
        <f>Q193*H193</f>
        <v>0.020999999999999998</v>
      </c>
      <c r="S193" s="182">
        <v>0</v>
      </c>
      <c r="T193" s="183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84" t="s">
        <v>127</v>
      </c>
      <c r="AT193" s="184" t="s">
        <v>123</v>
      </c>
      <c r="AU193" s="184" t="s">
        <v>80</v>
      </c>
      <c r="AY193" s="14" t="s">
        <v>128</v>
      </c>
      <c r="BE193" s="185">
        <f>IF(N193="základní",J193,0)</f>
        <v>86826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14" t="s">
        <v>78</v>
      </c>
      <c r="BK193" s="185">
        <f>ROUND(I193*H193,2)</f>
        <v>86826</v>
      </c>
      <c r="BL193" s="14" t="s">
        <v>127</v>
      </c>
      <c r="BM193" s="184" t="s">
        <v>301</v>
      </c>
    </row>
    <row r="194" s="2" customFormat="1">
      <c r="A194" s="29"/>
      <c r="B194" s="30"/>
      <c r="C194" s="31"/>
      <c r="D194" s="186" t="s">
        <v>130</v>
      </c>
      <c r="E194" s="31"/>
      <c r="F194" s="187" t="s">
        <v>302</v>
      </c>
      <c r="G194" s="31"/>
      <c r="H194" s="31"/>
      <c r="I194" s="31"/>
      <c r="J194" s="31"/>
      <c r="K194" s="31"/>
      <c r="L194" s="35"/>
      <c r="M194" s="188"/>
      <c r="N194" s="189"/>
      <c r="O194" s="74"/>
      <c r="P194" s="74"/>
      <c r="Q194" s="74"/>
      <c r="R194" s="74"/>
      <c r="S194" s="74"/>
      <c r="T194" s="75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T194" s="14" t="s">
        <v>130</v>
      </c>
      <c r="AU194" s="14" t="s">
        <v>80</v>
      </c>
    </row>
    <row r="195" s="2" customFormat="1">
      <c r="A195" s="29"/>
      <c r="B195" s="30"/>
      <c r="C195" s="31"/>
      <c r="D195" s="206" t="s">
        <v>212</v>
      </c>
      <c r="E195" s="31"/>
      <c r="F195" s="207" t="s">
        <v>303</v>
      </c>
      <c r="G195" s="31"/>
      <c r="H195" s="31"/>
      <c r="I195" s="31"/>
      <c r="J195" s="31"/>
      <c r="K195" s="31"/>
      <c r="L195" s="35"/>
      <c r="M195" s="188"/>
      <c r="N195" s="189"/>
      <c r="O195" s="74"/>
      <c r="P195" s="74"/>
      <c r="Q195" s="74"/>
      <c r="R195" s="74"/>
      <c r="S195" s="74"/>
      <c r="T195" s="75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T195" s="14" t="s">
        <v>212</v>
      </c>
      <c r="AU195" s="14" t="s">
        <v>80</v>
      </c>
    </row>
    <row r="196" s="2" customFormat="1" ht="24.15" customHeight="1">
      <c r="A196" s="29"/>
      <c r="B196" s="30"/>
      <c r="C196" s="174" t="s">
        <v>304</v>
      </c>
      <c r="D196" s="174" t="s">
        <v>123</v>
      </c>
      <c r="E196" s="175" t="s">
        <v>305</v>
      </c>
      <c r="F196" s="176" t="s">
        <v>306</v>
      </c>
      <c r="G196" s="177" t="s">
        <v>139</v>
      </c>
      <c r="H196" s="178">
        <v>350</v>
      </c>
      <c r="I196" s="179">
        <v>154.09</v>
      </c>
      <c r="J196" s="179">
        <f>ROUND(I196*H196,2)</f>
        <v>53931.5</v>
      </c>
      <c r="K196" s="176" t="s">
        <v>210</v>
      </c>
      <c r="L196" s="35"/>
      <c r="M196" s="180" t="s">
        <v>17</v>
      </c>
      <c r="N196" s="181" t="s">
        <v>41</v>
      </c>
      <c r="O196" s="182">
        <v>0.28399999999999997</v>
      </c>
      <c r="P196" s="182">
        <f>O196*H196</f>
        <v>99.399999999999991</v>
      </c>
      <c r="Q196" s="182">
        <v>0</v>
      </c>
      <c r="R196" s="182">
        <f>Q196*H196</f>
        <v>0</v>
      </c>
      <c r="S196" s="182">
        <v>0.26100000000000001</v>
      </c>
      <c r="T196" s="183">
        <f>S196*H196</f>
        <v>91.350000000000009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84" t="s">
        <v>127</v>
      </c>
      <c r="AT196" s="184" t="s">
        <v>123</v>
      </c>
      <c r="AU196" s="184" t="s">
        <v>80</v>
      </c>
      <c r="AY196" s="14" t="s">
        <v>128</v>
      </c>
      <c r="BE196" s="185">
        <f>IF(N196="základní",J196,0)</f>
        <v>53931.5</v>
      </c>
      <c r="BF196" s="185">
        <f>IF(N196="snížená",J196,0)</f>
        <v>0</v>
      </c>
      <c r="BG196" s="185">
        <f>IF(N196="zákl. přenesená",J196,0)</f>
        <v>0</v>
      </c>
      <c r="BH196" s="185">
        <f>IF(N196="sníž. přenesená",J196,0)</f>
        <v>0</v>
      </c>
      <c r="BI196" s="185">
        <f>IF(N196="nulová",J196,0)</f>
        <v>0</v>
      </c>
      <c r="BJ196" s="14" t="s">
        <v>78</v>
      </c>
      <c r="BK196" s="185">
        <f>ROUND(I196*H196,2)</f>
        <v>53931.5</v>
      </c>
      <c r="BL196" s="14" t="s">
        <v>127</v>
      </c>
      <c r="BM196" s="184" t="s">
        <v>307</v>
      </c>
    </row>
    <row r="197" s="2" customFormat="1">
      <c r="A197" s="29"/>
      <c r="B197" s="30"/>
      <c r="C197" s="31"/>
      <c r="D197" s="186" t="s">
        <v>130</v>
      </c>
      <c r="E197" s="31"/>
      <c r="F197" s="187" t="s">
        <v>308</v>
      </c>
      <c r="G197" s="31"/>
      <c r="H197" s="31"/>
      <c r="I197" s="31"/>
      <c r="J197" s="31"/>
      <c r="K197" s="31"/>
      <c r="L197" s="35"/>
      <c r="M197" s="188"/>
      <c r="N197" s="189"/>
      <c r="O197" s="74"/>
      <c r="P197" s="74"/>
      <c r="Q197" s="74"/>
      <c r="R197" s="74"/>
      <c r="S197" s="74"/>
      <c r="T197" s="75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T197" s="14" t="s">
        <v>130</v>
      </c>
      <c r="AU197" s="14" t="s">
        <v>80</v>
      </c>
    </row>
    <row r="198" s="2" customFormat="1">
      <c r="A198" s="29"/>
      <c r="B198" s="30"/>
      <c r="C198" s="31"/>
      <c r="D198" s="206" t="s">
        <v>212</v>
      </c>
      <c r="E198" s="31"/>
      <c r="F198" s="207" t="s">
        <v>309</v>
      </c>
      <c r="G198" s="31"/>
      <c r="H198" s="31"/>
      <c r="I198" s="31"/>
      <c r="J198" s="31"/>
      <c r="K198" s="31"/>
      <c r="L198" s="35"/>
      <c r="M198" s="188"/>
      <c r="N198" s="189"/>
      <c r="O198" s="74"/>
      <c r="P198" s="74"/>
      <c r="Q198" s="74"/>
      <c r="R198" s="74"/>
      <c r="S198" s="74"/>
      <c r="T198" s="75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T198" s="14" t="s">
        <v>212</v>
      </c>
      <c r="AU198" s="14" t="s">
        <v>80</v>
      </c>
    </row>
    <row r="199" s="2" customFormat="1" ht="24.15" customHeight="1">
      <c r="A199" s="29"/>
      <c r="B199" s="30"/>
      <c r="C199" s="174" t="s">
        <v>301</v>
      </c>
      <c r="D199" s="174" t="s">
        <v>123</v>
      </c>
      <c r="E199" s="175" t="s">
        <v>310</v>
      </c>
      <c r="F199" s="176" t="s">
        <v>311</v>
      </c>
      <c r="G199" s="177" t="s">
        <v>139</v>
      </c>
      <c r="H199" s="178">
        <v>55</v>
      </c>
      <c r="I199" s="179">
        <v>263.80000000000001</v>
      </c>
      <c r="J199" s="179">
        <f>ROUND(I199*H199,2)</f>
        <v>14509</v>
      </c>
      <c r="K199" s="176" t="s">
        <v>210</v>
      </c>
      <c r="L199" s="35"/>
      <c r="M199" s="180" t="s">
        <v>17</v>
      </c>
      <c r="N199" s="181" t="s">
        <v>41</v>
      </c>
      <c r="O199" s="182">
        <v>0.61199999999999999</v>
      </c>
      <c r="P199" s="182">
        <f>O199*H199</f>
        <v>33.659999999999997</v>
      </c>
      <c r="Q199" s="182">
        <v>0</v>
      </c>
      <c r="R199" s="182">
        <f>Q199*H199</f>
        <v>0</v>
      </c>
      <c r="S199" s="182">
        <v>0.062</v>
      </c>
      <c r="T199" s="183">
        <f>S199*H199</f>
        <v>3.4100000000000001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84" t="s">
        <v>127</v>
      </c>
      <c r="AT199" s="184" t="s">
        <v>123</v>
      </c>
      <c r="AU199" s="184" t="s">
        <v>80</v>
      </c>
      <c r="AY199" s="14" t="s">
        <v>128</v>
      </c>
      <c r="BE199" s="185">
        <f>IF(N199="základní",J199,0)</f>
        <v>14509</v>
      </c>
      <c r="BF199" s="185">
        <f>IF(N199="snížená",J199,0)</f>
        <v>0</v>
      </c>
      <c r="BG199" s="185">
        <f>IF(N199="zákl. přenesená",J199,0)</f>
        <v>0</v>
      </c>
      <c r="BH199" s="185">
        <f>IF(N199="sníž. přenesená",J199,0)</f>
        <v>0</v>
      </c>
      <c r="BI199" s="185">
        <f>IF(N199="nulová",J199,0)</f>
        <v>0</v>
      </c>
      <c r="BJ199" s="14" t="s">
        <v>78</v>
      </c>
      <c r="BK199" s="185">
        <f>ROUND(I199*H199,2)</f>
        <v>14509</v>
      </c>
      <c r="BL199" s="14" t="s">
        <v>127</v>
      </c>
      <c r="BM199" s="184" t="s">
        <v>312</v>
      </c>
    </row>
    <row r="200" s="2" customFormat="1">
      <c r="A200" s="29"/>
      <c r="B200" s="30"/>
      <c r="C200" s="31"/>
      <c r="D200" s="186" t="s">
        <v>130</v>
      </c>
      <c r="E200" s="31"/>
      <c r="F200" s="187" t="s">
        <v>313</v>
      </c>
      <c r="G200" s="31"/>
      <c r="H200" s="31"/>
      <c r="I200" s="31"/>
      <c r="J200" s="31"/>
      <c r="K200" s="31"/>
      <c r="L200" s="35"/>
      <c r="M200" s="188"/>
      <c r="N200" s="189"/>
      <c r="O200" s="74"/>
      <c r="P200" s="74"/>
      <c r="Q200" s="74"/>
      <c r="R200" s="74"/>
      <c r="S200" s="74"/>
      <c r="T200" s="75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T200" s="14" t="s">
        <v>130</v>
      </c>
      <c r="AU200" s="14" t="s">
        <v>80</v>
      </c>
    </row>
    <row r="201" s="2" customFormat="1">
      <c r="A201" s="29"/>
      <c r="B201" s="30"/>
      <c r="C201" s="31"/>
      <c r="D201" s="206" t="s">
        <v>212</v>
      </c>
      <c r="E201" s="31"/>
      <c r="F201" s="207" t="s">
        <v>314</v>
      </c>
      <c r="G201" s="31"/>
      <c r="H201" s="31"/>
      <c r="I201" s="31"/>
      <c r="J201" s="31"/>
      <c r="K201" s="31"/>
      <c r="L201" s="35"/>
      <c r="M201" s="188"/>
      <c r="N201" s="189"/>
      <c r="O201" s="74"/>
      <c r="P201" s="74"/>
      <c r="Q201" s="74"/>
      <c r="R201" s="74"/>
      <c r="S201" s="74"/>
      <c r="T201" s="75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T201" s="14" t="s">
        <v>212</v>
      </c>
      <c r="AU201" s="14" t="s">
        <v>80</v>
      </c>
    </row>
    <row r="202" s="2" customFormat="1" ht="21.75" customHeight="1">
      <c r="A202" s="29"/>
      <c r="B202" s="30"/>
      <c r="C202" s="174" t="s">
        <v>315</v>
      </c>
      <c r="D202" s="174" t="s">
        <v>123</v>
      </c>
      <c r="E202" s="175" t="s">
        <v>316</v>
      </c>
      <c r="F202" s="176" t="s">
        <v>317</v>
      </c>
      <c r="G202" s="177" t="s">
        <v>139</v>
      </c>
      <c r="H202" s="178">
        <v>55</v>
      </c>
      <c r="I202" s="179">
        <v>404.75999999999999</v>
      </c>
      <c r="J202" s="179">
        <f>ROUND(I202*H202,2)</f>
        <v>22261.799999999999</v>
      </c>
      <c r="K202" s="176" t="s">
        <v>210</v>
      </c>
      <c r="L202" s="35"/>
      <c r="M202" s="180" t="s">
        <v>17</v>
      </c>
      <c r="N202" s="181" t="s">
        <v>41</v>
      </c>
      <c r="O202" s="182">
        <v>0.93899999999999995</v>
      </c>
      <c r="P202" s="182">
        <f>O202*H202</f>
        <v>51.644999999999996</v>
      </c>
      <c r="Q202" s="182">
        <v>0</v>
      </c>
      <c r="R202" s="182">
        <f>Q202*H202</f>
        <v>0</v>
      </c>
      <c r="S202" s="182">
        <v>0.075999999999999998</v>
      </c>
      <c r="T202" s="183">
        <f>S202*H202</f>
        <v>4.1799999999999997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84" t="s">
        <v>127</v>
      </c>
      <c r="AT202" s="184" t="s">
        <v>123</v>
      </c>
      <c r="AU202" s="184" t="s">
        <v>80</v>
      </c>
      <c r="AY202" s="14" t="s">
        <v>128</v>
      </c>
      <c r="BE202" s="185">
        <f>IF(N202="základní",J202,0)</f>
        <v>22261.799999999999</v>
      </c>
      <c r="BF202" s="185">
        <f>IF(N202="snížená",J202,0)</f>
        <v>0</v>
      </c>
      <c r="BG202" s="185">
        <f>IF(N202="zákl. přenesená",J202,0)</f>
        <v>0</v>
      </c>
      <c r="BH202" s="185">
        <f>IF(N202="sníž. přenesená",J202,0)</f>
        <v>0</v>
      </c>
      <c r="BI202" s="185">
        <f>IF(N202="nulová",J202,0)</f>
        <v>0</v>
      </c>
      <c r="BJ202" s="14" t="s">
        <v>78</v>
      </c>
      <c r="BK202" s="185">
        <f>ROUND(I202*H202,2)</f>
        <v>22261.799999999999</v>
      </c>
      <c r="BL202" s="14" t="s">
        <v>127</v>
      </c>
      <c r="BM202" s="184" t="s">
        <v>318</v>
      </c>
    </row>
    <row r="203" s="2" customFormat="1">
      <c r="A203" s="29"/>
      <c r="B203" s="30"/>
      <c r="C203" s="31"/>
      <c r="D203" s="186" t="s">
        <v>130</v>
      </c>
      <c r="E203" s="31"/>
      <c r="F203" s="187" t="s">
        <v>319</v>
      </c>
      <c r="G203" s="31"/>
      <c r="H203" s="31"/>
      <c r="I203" s="31"/>
      <c r="J203" s="31"/>
      <c r="K203" s="31"/>
      <c r="L203" s="35"/>
      <c r="M203" s="188"/>
      <c r="N203" s="189"/>
      <c r="O203" s="74"/>
      <c r="P203" s="74"/>
      <c r="Q203" s="74"/>
      <c r="R203" s="74"/>
      <c r="S203" s="74"/>
      <c r="T203" s="75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T203" s="14" t="s">
        <v>130</v>
      </c>
      <c r="AU203" s="14" t="s">
        <v>80</v>
      </c>
    </row>
    <row r="204" s="2" customFormat="1">
      <c r="A204" s="29"/>
      <c r="B204" s="30"/>
      <c r="C204" s="31"/>
      <c r="D204" s="206" t="s">
        <v>212</v>
      </c>
      <c r="E204" s="31"/>
      <c r="F204" s="207" t="s">
        <v>320</v>
      </c>
      <c r="G204" s="31"/>
      <c r="H204" s="31"/>
      <c r="I204" s="31"/>
      <c r="J204" s="31"/>
      <c r="K204" s="31"/>
      <c r="L204" s="35"/>
      <c r="M204" s="188"/>
      <c r="N204" s="189"/>
      <c r="O204" s="74"/>
      <c r="P204" s="74"/>
      <c r="Q204" s="74"/>
      <c r="R204" s="74"/>
      <c r="S204" s="74"/>
      <c r="T204" s="75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T204" s="14" t="s">
        <v>212</v>
      </c>
      <c r="AU204" s="14" t="s">
        <v>80</v>
      </c>
    </row>
    <row r="205" s="2" customFormat="1" ht="24.15" customHeight="1">
      <c r="A205" s="29"/>
      <c r="B205" s="30"/>
      <c r="C205" s="174" t="s">
        <v>307</v>
      </c>
      <c r="D205" s="174" t="s">
        <v>123</v>
      </c>
      <c r="E205" s="175" t="s">
        <v>321</v>
      </c>
      <c r="F205" s="176" t="s">
        <v>322</v>
      </c>
      <c r="G205" s="177" t="s">
        <v>169</v>
      </c>
      <c r="H205" s="178">
        <v>80</v>
      </c>
      <c r="I205" s="179">
        <v>55</v>
      </c>
      <c r="J205" s="179">
        <f>ROUND(I205*H205,2)</f>
        <v>4400</v>
      </c>
      <c r="K205" s="176" t="s">
        <v>17</v>
      </c>
      <c r="L205" s="35"/>
      <c r="M205" s="180" t="s">
        <v>17</v>
      </c>
      <c r="N205" s="181" t="s">
        <v>41</v>
      </c>
      <c r="O205" s="182">
        <v>0</v>
      </c>
      <c r="P205" s="182">
        <f>O205*H205</f>
        <v>0</v>
      </c>
      <c r="Q205" s="182">
        <v>0</v>
      </c>
      <c r="R205" s="182">
        <f>Q205*H205</f>
        <v>0</v>
      </c>
      <c r="S205" s="182">
        <v>0</v>
      </c>
      <c r="T205" s="183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84" t="s">
        <v>127</v>
      </c>
      <c r="AT205" s="184" t="s">
        <v>123</v>
      </c>
      <c r="AU205" s="184" t="s">
        <v>80</v>
      </c>
      <c r="AY205" s="14" t="s">
        <v>128</v>
      </c>
      <c r="BE205" s="185">
        <f>IF(N205="základní",J205,0)</f>
        <v>4400</v>
      </c>
      <c r="BF205" s="185">
        <f>IF(N205="snížená",J205,0)</f>
        <v>0</v>
      </c>
      <c r="BG205" s="185">
        <f>IF(N205="zákl. přenesená",J205,0)</f>
        <v>0</v>
      </c>
      <c r="BH205" s="185">
        <f>IF(N205="sníž. přenesená",J205,0)</f>
        <v>0</v>
      </c>
      <c r="BI205" s="185">
        <f>IF(N205="nulová",J205,0)</f>
        <v>0</v>
      </c>
      <c r="BJ205" s="14" t="s">
        <v>78</v>
      </c>
      <c r="BK205" s="185">
        <f>ROUND(I205*H205,2)</f>
        <v>4400</v>
      </c>
      <c r="BL205" s="14" t="s">
        <v>127</v>
      </c>
      <c r="BM205" s="184" t="s">
        <v>323</v>
      </c>
    </row>
    <row r="206" s="2" customFormat="1">
      <c r="A206" s="29"/>
      <c r="B206" s="30"/>
      <c r="C206" s="31"/>
      <c r="D206" s="186" t="s">
        <v>130</v>
      </c>
      <c r="E206" s="31"/>
      <c r="F206" s="187" t="s">
        <v>322</v>
      </c>
      <c r="G206" s="31"/>
      <c r="H206" s="31"/>
      <c r="I206" s="31"/>
      <c r="J206" s="31"/>
      <c r="K206" s="31"/>
      <c r="L206" s="35"/>
      <c r="M206" s="188"/>
      <c r="N206" s="189"/>
      <c r="O206" s="74"/>
      <c r="P206" s="74"/>
      <c r="Q206" s="74"/>
      <c r="R206" s="74"/>
      <c r="S206" s="74"/>
      <c r="T206" s="75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T206" s="14" t="s">
        <v>130</v>
      </c>
      <c r="AU206" s="14" t="s">
        <v>80</v>
      </c>
    </row>
    <row r="207" s="2" customFormat="1" ht="24.15" customHeight="1">
      <c r="A207" s="29"/>
      <c r="B207" s="30"/>
      <c r="C207" s="174" t="s">
        <v>324</v>
      </c>
      <c r="D207" s="174" t="s">
        <v>123</v>
      </c>
      <c r="E207" s="175" t="s">
        <v>325</v>
      </c>
      <c r="F207" s="176" t="s">
        <v>326</v>
      </c>
      <c r="G207" s="177" t="s">
        <v>152</v>
      </c>
      <c r="H207" s="178">
        <v>40</v>
      </c>
      <c r="I207" s="179">
        <v>91.810000000000002</v>
      </c>
      <c r="J207" s="179">
        <f>ROUND(I207*H207,2)</f>
        <v>3672.4000000000001</v>
      </c>
      <c r="K207" s="176" t="s">
        <v>210</v>
      </c>
      <c r="L207" s="35"/>
      <c r="M207" s="180" t="s">
        <v>17</v>
      </c>
      <c r="N207" s="181" t="s">
        <v>41</v>
      </c>
      <c r="O207" s="182">
        <v>0.213</v>
      </c>
      <c r="P207" s="182">
        <f>O207*H207</f>
        <v>8.5199999999999996</v>
      </c>
      <c r="Q207" s="182">
        <v>0</v>
      </c>
      <c r="R207" s="182">
        <f>Q207*H207</f>
        <v>0</v>
      </c>
      <c r="S207" s="182">
        <v>0.025000000000000001</v>
      </c>
      <c r="T207" s="183">
        <f>S207*H207</f>
        <v>1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84" t="s">
        <v>127</v>
      </c>
      <c r="AT207" s="184" t="s">
        <v>123</v>
      </c>
      <c r="AU207" s="184" t="s">
        <v>80</v>
      </c>
      <c r="AY207" s="14" t="s">
        <v>128</v>
      </c>
      <c r="BE207" s="185">
        <f>IF(N207="základní",J207,0)</f>
        <v>3672.4000000000001</v>
      </c>
      <c r="BF207" s="185">
        <f>IF(N207="snížená",J207,0)</f>
        <v>0</v>
      </c>
      <c r="BG207" s="185">
        <f>IF(N207="zákl. přenesená",J207,0)</f>
        <v>0</v>
      </c>
      <c r="BH207" s="185">
        <f>IF(N207="sníž. přenesená",J207,0)</f>
        <v>0</v>
      </c>
      <c r="BI207" s="185">
        <f>IF(N207="nulová",J207,0)</f>
        <v>0</v>
      </c>
      <c r="BJ207" s="14" t="s">
        <v>78</v>
      </c>
      <c r="BK207" s="185">
        <f>ROUND(I207*H207,2)</f>
        <v>3672.4000000000001</v>
      </c>
      <c r="BL207" s="14" t="s">
        <v>127</v>
      </c>
      <c r="BM207" s="184" t="s">
        <v>327</v>
      </c>
    </row>
    <row r="208" s="2" customFormat="1">
      <c r="A208" s="29"/>
      <c r="B208" s="30"/>
      <c r="C208" s="31"/>
      <c r="D208" s="186" t="s">
        <v>130</v>
      </c>
      <c r="E208" s="31"/>
      <c r="F208" s="187" t="s">
        <v>328</v>
      </c>
      <c r="G208" s="31"/>
      <c r="H208" s="31"/>
      <c r="I208" s="31"/>
      <c r="J208" s="31"/>
      <c r="K208" s="31"/>
      <c r="L208" s="35"/>
      <c r="M208" s="188"/>
      <c r="N208" s="189"/>
      <c r="O208" s="74"/>
      <c r="P208" s="74"/>
      <c r="Q208" s="74"/>
      <c r="R208" s="74"/>
      <c r="S208" s="74"/>
      <c r="T208" s="75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T208" s="14" t="s">
        <v>130</v>
      </c>
      <c r="AU208" s="14" t="s">
        <v>80</v>
      </c>
    </row>
    <row r="209" s="2" customFormat="1">
      <c r="A209" s="29"/>
      <c r="B209" s="30"/>
      <c r="C209" s="31"/>
      <c r="D209" s="206" t="s">
        <v>212</v>
      </c>
      <c r="E209" s="31"/>
      <c r="F209" s="207" t="s">
        <v>329</v>
      </c>
      <c r="G209" s="31"/>
      <c r="H209" s="31"/>
      <c r="I209" s="31"/>
      <c r="J209" s="31"/>
      <c r="K209" s="31"/>
      <c r="L209" s="35"/>
      <c r="M209" s="188"/>
      <c r="N209" s="189"/>
      <c r="O209" s="74"/>
      <c r="P209" s="74"/>
      <c r="Q209" s="74"/>
      <c r="R209" s="74"/>
      <c r="S209" s="74"/>
      <c r="T209" s="75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T209" s="14" t="s">
        <v>212</v>
      </c>
      <c r="AU209" s="14" t="s">
        <v>80</v>
      </c>
    </row>
    <row r="210" s="2" customFormat="1" ht="24.15" customHeight="1">
      <c r="A210" s="29"/>
      <c r="B210" s="30"/>
      <c r="C210" s="174" t="s">
        <v>312</v>
      </c>
      <c r="D210" s="174" t="s">
        <v>123</v>
      </c>
      <c r="E210" s="175" t="s">
        <v>330</v>
      </c>
      <c r="F210" s="176" t="s">
        <v>331</v>
      </c>
      <c r="G210" s="177" t="s">
        <v>152</v>
      </c>
      <c r="H210" s="178">
        <v>40</v>
      </c>
      <c r="I210" s="179">
        <v>164.22999999999999</v>
      </c>
      <c r="J210" s="179">
        <f>ROUND(I210*H210,2)</f>
        <v>6569.1999999999998</v>
      </c>
      <c r="K210" s="176" t="s">
        <v>210</v>
      </c>
      <c r="L210" s="35"/>
      <c r="M210" s="180" t="s">
        <v>17</v>
      </c>
      <c r="N210" s="181" t="s">
        <v>41</v>
      </c>
      <c r="O210" s="182">
        <v>0.38100000000000001</v>
      </c>
      <c r="P210" s="182">
        <f>O210*H210</f>
        <v>15.24</v>
      </c>
      <c r="Q210" s="182">
        <v>0</v>
      </c>
      <c r="R210" s="182">
        <f>Q210*H210</f>
        <v>0</v>
      </c>
      <c r="S210" s="182">
        <v>0.053999999999999999</v>
      </c>
      <c r="T210" s="183">
        <f>S210*H210</f>
        <v>2.1600000000000001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84" t="s">
        <v>127</v>
      </c>
      <c r="AT210" s="184" t="s">
        <v>123</v>
      </c>
      <c r="AU210" s="184" t="s">
        <v>80</v>
      </c>
      <c r="AY210" s="14" t="s">
        <v>128</v>
      </c>
      <c r="BE210" s="185">
        <f>IF(N210="základní",J210,0)</f>
        <v>6569.1999999999998</v>
      </c>
      <c r="BF210" s="185">
        <f>IF(N210="snížená",J210,0)</f>
        <v>0</v>
      </c>
      <c r="BG210" s="185">
        <f>IF(N210="zákl. přenesená",J210,0)</f>
        <v>0</v>
      </c>
      <c r="BH210" s="185">
        <f>IF(N210="sníž. přenesená",J210,0)</f>
        <v>0</v>
      </c>
      <c r="BI210" s="185">
        <f>IF(N210="nulová",J210,0)</f>
        <v>0</v>
      </c>
      <c r="BJ210" s="14" t="s">
        <v>78</v>
      </c>
      <c r="BK210" s="185">
        <f>ROUND(I210*H210,2)</f>
        <v>6569.1999999999998</v>
      </c>
      <c r="BL210" s="14" t="s">
        <v>127</v>
      </c>
      <c r="BM210" s="184" t="s">
        <v>332</v>
      </c>
    </row>
    <row r="211" s="2" customFormat="1">
      <c r="A211" s="29"/>
      <c r="B211" s="30"/>
      <c r="C211" s="31"/>
      <c r="D211" s="186" t="s">
        <v>130</v>
      </c>
      <c r="E211" s="31"/>
      <c r="F211" s="187" t="s">
        <v>333</v>
      </c>
      <c r="G211" s="31"/>
      <c r="H211" s="31"/>
      <c r="I211" s="31"/>
      <c r="J211" s="31"/>
      <c r="K211" s="31"/>
      <c r="L211" s="35"/>
      <c r="M211" s="188"/>
      <c r="N211" s="189"/>
      <c r="O211" s="74"/>
      <c r="P211" s="74"/>
      <c r="Q211" s="74"/>
      <c r="R211" s="74"/>
      <c r="S211" s="74"/>
      <c r="T211" s="75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T211" s="14" t="s">
        <v>130</v>
      </c>
      <c r="AU211" s="14" t="s">
        <v>80</v>
      </c>
    </row>
    <row r="212" s="2" customFormat="1">
      <c r="A212" s="29"/>
      <c r="B212" s="30"/>
      <c r="C212" s="31"/>
      <c r="D212" s="206" t="s">
        <v>212</v>
      </c>
      <c r="E212" s="31"/>
      <c r="F212" s="207" t="s">
        <v>334</v>
      </c>
      <c r="G212" s="31"/>
      <c r="H212" s="31"/>
      <c r="I212" s="31"/>
      <c r="J212" s="31"/>
      <c r="K212" s="31"/>
      <c r="L212" s="35"/>
      <c r="M212" s="188"/>
      <c r="N212" s="189"/>
      <c r="O212" s="74"/>
      <c r="P212" s="74"/>
      <c r="Q212" s="74"/>
      <c r="R212" s="74"/>
      <c r="S212" s="74"/>
      <c r="T212" s="75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T212" s="14" t="s">
        <v>212</v>
      </c>
      <c r="AU212" s="14" t="s">
        <v>80</v>
      </c>
    </row>
    <row r="213" s="2" customFormat="1" ht="24.15" customHeight="1">
      <c r="A213" s="29"/>
      <c r="B213" s="30"/>
      <c r="C213" s="174" t="s">
        <v>335</v>
      </c>
      <c r="D213" s="174" t="s">
        <v>123</v>
      </c>
      <c r="E213" s="175" t="s">
        <v>336</v>
      </c>
      <c r="F213" s="176" t="s">
        <v>337</v>
      </c>
      <c r="G213" s="177" t="s">
        <v>139</v>
      </c>
      <c r="H213" s="178">
        <v>20</v>
      </c>
      <c r="I213" s="179">
        <v>185.34999999999999</v>
      </c>
      <c r="J213" s="179">
        <f>ROUND(I213*H213,2)</f>
        <v>3707</v>
      </c>
      <c r="K213" s="176" t="s">
        <v>210</v>
      </c>
      <c r="L213" s="35"/>
      <c r="M213" s="180" t="s">
        <v>17</v>
      </c>
      <c r="N213" s="181" t="s">
        <v>41</v>
      </c>
      <c r="O213" s="182">
        <v>0.42999999999999999</v>
      </c>
      <c r="P213" s="182">
        <f>O213*H213</f>
        <v>8.5999999999999996</v>
      </c>
      <c r="Q213" s="182">
        <v>0</v>
      </c>
      <c r="R213" s="182">
        <f>Q213*H213</f>
        <v>0</v>
      </c>
      <c r="S213" s="182">
        <v>0.27000000000000002</v>
      </c>
      <c r="T213" s="183">
        <f>S213*H213</f>
        <v>5.4000000000000004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84" t="s">
        <v>127</v>
      </c>
      <c r="AT213" s="184" t="s">
        <v>123</v>
      </c>
      <c r="AU213" s="184" t="s">
        <v>80</v>
      </c>
      <c r="AY213" s="14" t="s">
        <v>128</v>
      </c>
      <c r="BE213" s="185">
        <f>IF(N213="základní",J213,0)</f>
        <v>3707</v>
      </c>
      <c r="BF213" s="185">
        <f>IF(N213="snížená",J213,0)</f>
        <v>0</v>
      </c>
      <c r="BG213" s="185">
        <f>IF(N213="zákl. přenesená",J213,0)</f>
        <v>0</v>
      </c>
      <c r="BH213" s="185">
        <f>IF(N213="sníž. přenesená",J213,0)</f>
        <v>0</v>
      </c>
      <c r="BI213" s="185">
        <f>IF(N213="nulová",J213,0)</f>
        <v>0</v>
      </c>
      <c r="BJ213" s="14" t="s">
        <v>78</v>
      </c>
      <c r="BK213" s="185">
        <f>ROUND(I213*H213,2)</f>
        <v>3707</v>
      </c>
      <c r="BL213" s="14" t="s">
        <v>127</v>
      </c>
      <c r="BM213" s="184" t="s">
        <v>338</v>
      </c>
    </row>
    <row r="214" s="2" customFormat="1">
      <c r="A214" s="29"/>
      <c r="B214" s="30"/>
      <c r="C214" s="31"/>
      <c r="D214" s="186" t="s">
        <v>130</v>
      </c>
      <c r="E214" s="31"/>
      <c r="F214" s="187" t="s">
        <v>339</v>
      </c>
      <c r="G214" s="31"/>
      <c r="H214" s="31"/>
      <c r="I214" s="31"/>
      <c r="J214" s="31"/>
      <c r="K214" s="31"/>
      <c r="L214" s="35"/>
      <c r="M214" s="188"/>
      <c r="N214" s="189"/>
      <c r="O214" s="74"/>
      <c r="P214" s="74"/>
      <c r="Q214" s="74"/>
      <c r="R214" s="74"/>
      <c r="S214" s="74"/>
      <c r="T214" s="75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T214" s="14" t="s">
        <v>130</v>
      </c>
      <c r="AU214" s="14" t="s">
        <v>80</v>
      </c>
    </row>
    <row r="215" s="2" customFormat="1">
      <c r="A215" s="29"/>
      <c r="B215" s="30"/>
      <c r="C215" s="31"/>
      <c r="D215" s="206" t="s">
        <v>212</v>
      </c>
      <c r="E215" s="31"/>
      <c r="F215" s="207" t="s">
        <v>340</v>
      </c>
      <c r="G215" s="31"/>
      <c r="H215" s="31"/>
      <c r="I215" s="31"/>
      <c r="J215" s="31"/>
      <c r="K215" s="31"/>
      <c r="L215" s="35"/>
      <c r="M215" s="188"/>
      <c r="N215" s="189"/>
      <c r="O215" s="74"/>
      <c r="P215" s="74"/>
      <c r="Q215" s="74"/>
      <c r="R215" s="74"/>
      <c r="S215" s="74"/>
      <c r="T215" s="75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T215" s="14" t="s">
        <v>212</v>
      </c>
      <c r="AU215" s="14" t="s">
        <v>80</v>
      </c>
    </row>
    <row r="216" s="2" customFormat="1" ht="24.15" customHeight="1">
      <c r="A216" s="29"/>
      <c r="B216" s="30"/>
      <c r="C216" s="174" t="s">
        <v>318</v>
      </c>
      <c r="D216" s="174" t="s">
        <v>123</v>
      </c>
      <c r="E216" s="175" t="s">
        <v>341</v>
      </c>
      <c r="F216" s="176" t="s">
        <v>342</v>
      </c>
      <c r="G216" s="177" t="s">
        <v>152</v>
      </c>
      <c r="H216" s="178">
        <v>20</v>
      </c>
      <c r="I216" s="179">
        <v>360.79000000000002</v>
      </c>
      <c r="J216" s="179">
        <f>ROUND(I216*H216,2)</f>
        <v>7215.8000000000002</v>
      </c>
      <c r="K216" s="176" t="s">
        <v>210</v>
      </c>
      <c r="L216" s="35"/>
      <c r="M216" s="180" t="s">
        <v>17</v>
      </c>
      <c r="N216" s="181" t="s">
        <v>41</v>
      </c>
      <c r="O216" s="182">
        <v>0.83699999999999997</v>
      </c>
      <c r="P216" s="182">
        <f>O216*H216</f>
        <v>16.739999999999998</v>
      </c>
      <c r="Q216" s="182">
        <v>0</v>
      </c>
      <c r="R216" s="182">
        <f>Q216*H216</f>
        <v>0</v>
      </c>
      <c r="S216" s="182">
        <v>0.032000000000000001</v>
      </c>
      <c r="T216" s="183">
        <f>S216*H216</f>
        <v>0.64000000000000001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84" t="s">
        <v>127</v>
      </c>
      <c r="AT216" s="184" t="s">
        <v>123</v>
      </c>
      <c r="AU216" s="184" t="s">
        <v>80</v>
      </c>
      <c r="AY216" s="14" t="s">
        <v>128</v>
      </c>
      <c r="BE216" s="185">
        <f>IF(N216="základní",J216,0)</f>
        <v>7215.8000000000002</v>
      </c>
      <c r="BF216" s="185">
        <f>IF(N216="snížená",J216,0)</f>
        <v>0</v>
      </c>
      <c r="BG216" s="185">
        <f>IF(N216="zákl. přenesená",J216,0)</f>
        <v>0</v>
      </c>
      <c r="BH216" s="185">
        <f>IF(N216="sníž. přenesená",J216,0)</f>
        <v>0</v>
      </c>
      <c r="BI216" s="185">
        <f>IF(N216="nulová",J216,0)</f>
        <v>0</v>
      </c>
      <c r="BJ216" s="14" t="s">
        <v>78</v>
      </c>
      <c r="BK216" s="185">
        <f>ROUND(I216*H216,2)</f>
        <v>7215.8000000000002</v>
      </c>
      <c r="BL216" s="14" t="s">
        <v>127</v>
      </c>
      <c r="BM216" s="184" t="s">
        <v>343</v>
      </c>
    </row>
    <row r="217" s="2" customFormat="1">
      <c r="A217" s="29"/>
      <c r="B217" s="30"/>
      <c r="C217" s="31"/>
      <c r="D217" s="186" t="s">
        <v>130</v>
      </c>
      <c r="E217" s="31"/>
      <c r="F217" s="187" t="s">
        <v>344</v>
      </c>
      <c r="G217" s="31"/>
      <c r="H217" s="31"/>
      <c r="I217" s="31"/>
      <c r="J217" s="31"/>
      <c r="K217" s="31"/>
      <c r="L217" s="35"/>
      <c r="M217" s="188"/>
      <c r="N217" s="189"/>
      <c r="O217" s="74"/>
      <c r="P217" s="74"/>
      <c r="Q217" s="74"/>
      <c r="R217" s="74"/>
      <c r="S217" s="74"/>
      <c r="T217" s="75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T217" s="14" t="s">
        <v>130</v>
      </c>
      <c r="AU217" s="14" t="s">
        <v>80</v>
      </c>
    </row>
    <row r="218" s="2" customFormat="1">
      <c r="A218" s="29"/>
      <c r="B218" s="30"/>
      <c r="C218" s="31"/>
      <c r="D218" s="206" t="s">
        <v>212</v>
      </c>
      <c r="E218" s="31"/>
      <c r="F218" s="207" t="s">
        <v>345</v>
      </c>
      <c r="G218" s="31"/>
      <c r="H218" s="31"/>
      <c r="I218" s="31"/>
      <c r="J218" s="31"/>
      <c r="K218" s="31"/>
      <c r="L218" s="35"/>
      <c r="M218" s="188"/>
      <c r="N218" s="189"/>
      <c r="O218" s="74"/>
      <c r="P218" s="74"/>
      <c r="Q218" s="74"/>
      <c r="R218" s="74"/>
      <c r="S218" s="74"/>
      <c r="T218" s="75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T218" s="14" t="s">
        <v>212</v>
      </c>
      <c r="AU218" s="14" t="s">
        <v>80</v>
      </c>
    </row>
    <row r="219" s="2" customFormat="1" ht="24.15" customHeight="1">
      <c r="A219" s="29"/>
      <c r="B219" s="30"/>
      <c r="C219" s="174" t="s">
        <v>346</v>
      </c>
      <c r="D219" s="174" t="s">
        <v>123</v>
      </c>
      <c r="E219" s="175" t="s">
        <v>347</v>
      </c>
      <c r="F219" s="176" t="s">
        <v>348</v>
      </c>
      <c r="G219" s="177" t="s">
        <v>169</v>
      </c>
      <c r="H219" s="178">
        <v>170</v>
      </c>
      <c r="I219" s="179">
        <v>164.66</v>
      </c>
      <c r="J219" s="179">
        <f>ROUND(I219*H219,2)</f>
        <v>27992.200000000001</v>
      </c>
      <c r="K219" s="176" t="s">
        <v>210</v>
      </c>
      <c r="L219" s="35"/>
      <c r="M219" s="180" t="s">
        <v>17</v>
      </c>
      <c r="N219" s="181" t="s">
        <v>41</v>
      </c>
      <c r="O219" s="182">
        <v>0.38200000000000001</v>
      </c>
      <c r="P219" s="182">
        <f>O219*H219</f>
        <v>64.939999999999998</v>
      </c>
      <c r="Q219" s="182">
        <v>0</v>
      </c>
      <c r="R219" s="182">
        <f>Q219*H219</f>
        <v>0</v>
      </c>
      <c r="S219" s="182">
        <v>0.019</v>
      </c>
      <c r="T219" s="183">
        <f>S219*H219</f>
        <v>3.23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84" t="s">
        <v>127</v>
      </c>
      <c r="AT219" s="184" t="s">
        <v>123</v>
      </c>
      <c r="AU219" s="184" t="s">
        <v>80</v>
      </c>
      <c r="AY219" s="14" t="s">
        <v>128</v>
      </c>
      <c r="BE219" s="185">
        <f>IF(N219="základní",J219,0)</f>
        <v>27992.200000000001</v>
      </c>
      <c r="BF219" s="185">
        <f>IF(N219="snížená",J219,0)</f>
        <v>0</v>
      </c>
      <c r="BG219" s="185">
        <f>IF(N219="zákl. přenesená",J219,0)</f>
        <v>0</v>
      </c>
      <c r="BH219" s="185">
        <f>IF(N219="sníž. přenesená",J219,0)</f>
        <v>0</v>
      </c>
      <c r="BI219" s="185">
        <f>IF(N219="nulová",J219,0)</f>
        <v>0</v>
      </c>
      <c r="BJ219" s="14" t="s">
        <v>78</v>
      </c>
      <c r="BK219" s="185">
        <f>ROUND(I219*H219,2)</f>
        <v>27992.200000000001</v>
      </c>
      <c r="BL219" s="14" t="s">
        <v>127</v>
      </c>
      <c r="BM219" s="184" t="s">
        <v>349</v>
      </c>
    </row>
    <row r="220" s="2" customFormat="1">
      <c r="A220" s="29"/>
      <c r="B220" s="30"/>
      <c r="C220" s="31"/>
      <c r="D220" s="186" t="s">
        <v>130</v>
      </c>
      <c r="E220" s="31"/>
      <c r="F220" s="187" t="s">
        <v>350</v>
      </c>
      <c r="G220" s="31"/>
      <c r="H220" s="31"/>
      <c r="I220" s="31"/>
      <c r="J220" s="31"/>
      <c r="K220" s="31"/>
      <c r="L220" s="35"/>
      <c r="M220" s="188"/>
      <c r="N220" s="189"/>
      <c r="O220" s="74"/>
      <c r="P220" s="74"/>
      <c r="Q220" s="74"/>
      <c r="R220" s="74"/>
      <c r="S220" s="74"/>
      <c r="T220" s="75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T220" s="14" t="s">
        <v>130</v>
      </c>
      <c r="AU220" s="14" t="s">
        <v>80</v>
      </c>
    </row>
    <row r="221" s="2" customFormat="1">
      <c r="A221" s="29"/>
      <c r="B221" s="30"/>
      <c r="C221" s="31"/>
      <c r="D221" s="206" t="s">
        <v>212</v>
      </c>
      <c r="E221" s="31"/>
      <c r="F221" s="207" t="s">
        <v>351</v>
      </c>
      <c r="G221" s="31"/>
      <c r="H221" s="31"/>
      <c r="I221" s="31"/>
      <c r="J221" s="31"/>
      <c r="K221" s="31"/>
      <c r="L221" s="35"/>
      <c r="M221" s="188"/>
      <c r="N221" s="189"/>
      <c r="O221" s="74"/>
      <c r="P221" s="74"/>
      <c r="Q221" s="74"/>
      <c r="R221" s="74"/>
      <c r="S221" s="74"/>
      <c r="T221" s="75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T221" s="14" t="s">
        <v>212</v>
      </c>
      <c r="AU221" s="14" t="s">
        <v>80</v>
      </c>
    </row>
    <row r="222" s="12" customFormat="1" ht="22.8" customHeight="1">
      <c r="A222" s="12"/>
      <c r="B222" s="191"/>
      <c r="C222" s="192"/>
      <c r="D222" s="193" t="s">
        <v>69</v>
      </c>
      <c r="E222" s="204" t="s">
        <v>352</v>
      </c>
      <c r="F222" s="204" t="s">
        <v>353</v>
      </c>
      <c r="G222" s="192"/>
      <c r="H222" s="192"/>
      <c r="I222" s="192"/>
      <c r="J222" s="205">
        <f>BK222</f>
        <v>569929.94999999995</v>
      </c>
      <c r="K222" s="192"/>
      <c r="L222" s="196"/>
      <c r="M222" s="197"/>
      <c r="N222" s="198"/>
      <c r="O222" s="198"/>
      <c r="P222" s="199">
        <f>SUM(P223:P239)</f>
        <v>451.85500000000002</v>
      </c>
      <c r="Q222" s="198"/>
      <c r="R222" s="199">
        <f>SUM(R223:R239)</f>
        <v>0.27499999999999997</v>
      </c>
      <c r="S222" s="198"/>
      <c r="T222" s="200">
        <f>SUM(T223:T239)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01" t="s">
        <v>78</v>
      </c>
      <c r="AT222" s="202" t="s">
        <v>69</v>
      </c>
      <c r="AU222" s="202" t="s">
        <v>78</v>
      </c>
      <c r="AY222" s="201" t="s">
        <v>128</v>
      </c>
      <c r="BK222" s="203">
        <f>SUM(BK223:BK239)</f>
        <v>569929.94999999995</v>
      </c>
    </row>
    <row r="223" s="2" customFormat="1" ht="24.15" customHeight="1">
      <c r="A223" s="29"/>
      <c r="B223" s="30"/>
      <c r="C223" s="174" t="s">
        <v>323</v>
      </c>
      <c r="D223" s="174" t="s">
        <v>123</v>
      </c>
      <c r="E223" s="175" t="s">
        <v>354</v>
      </c>
      <c r="F223" s="176" t="s">
        <v>355</v>
      </c>
      <c r="G223" s="177" t="s">
        <v>356</v>
      </c>
      <c r="H223" s="178">
        <v>50</v>
      </c>
      <c r="I223" s="179">
        <v>3698.4000000000001</v>
      </c>
      <c r="J223" s="179">
        <f>ROUND(I223*H223,2)</f>
        <v>184920</v>
      </c>
      <c r="K223" s="176" t="s">
        <v>210</v>
      </c>
      <c r="L223" s="35"/>
      <c r="M223" s="180" t="s">
        <v>17</v>
      </c>
      <c r="N223" s="181" t="s">
        <v>41</v>
      </c>
      <c r="O223" s="182">
        <v>4.2000000000000002</v>
      </c>
      <c r="P223" s="182">
        <f>O223*H223</f>
        <v>210</v>
      </c>
      <c r="Q223" s="182">
        <v>0.0054999999999999997</v>
      </c>
      <c r="R223" s="182">
        <f>Q223*H223</f>
        <v>0.27499999999999997</v>
      </c>
      <c r="S223" s="182">
        <v>0</v>
      </c>
      <c r="T223" s="183">
        <f>S223*H223</f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84" t="s">
        <v>127</v>
      </c>
      <c r="AT223" s="184" t="s">
        <v>123</v>
      </c>
      <c r="AU223" s="184" t="s">
        <v>80</v>
      </c>
      <c r="AY223" s="14" t="s">
        <v>128</v>
      </c>
      <c r="BE223" s="185">
        <f>IF(N223="základní",J223,0)</f>
        <v>184920</v>
      </c>
      <c r="BF223" s="185">
        <f>IF(N223="snížená",J223,0)</f>
        <v>0</v>
      </c>
      <c r="BG223" s="185">
        <f>IF(N223="zákl. přenesená",J223,0)</f>
        <v>0</v>
      </c>
      <c r="BH223" s="185">
        <f>IF(N223="sníž. přenesená",J223,0)</f>
        <v>0</v>
      </c>
      <c r="BI223" s="185">
        <f>IF(N223="nulová",J223,0)</f>
        <v>0</v>
      </c>
      <c r="BJ223" s="14" t="s">
        <v>78</v>
      </c>
      <c r="BK223" s="185">
        <f>ROUND(I223*H223,2)</f>
        <v>184920</v>
      </c>
      <c r="BL223" s="14" t="s">
        <v>127</v>
      </c>
      <c r="BM223" s="184" t="s">
        <v>357</v>
      </c>
    </row>
    <row r="224" s="2" customFormat="1">
      <c r="A224" s="29"/>
      <c r="B224" s="30"/>
      <c r="C224" s="31"/>
      <c r="D224" s="186" t="s">
        <v>130</v>
      </c>
      <c r="E224" s="31"/>
      <c r="F224" s="187" t="s">
        <v>358</v>
      </c>
      <c r="G224" s="31"/>
      <c r="H224" s="31"/>
      <c r="I224" s="31"/>
      <c r="J224" s="31"/>
      <c r="K224" s="31"/>
      <c r="L224" s="35"/>
      <c r="M224" s="188"/>
      <c r="N224" s="189"/>
      <c r="O224" s="74"/>
      <c r="P224" s="74"/>
      <c r="Q224" s="74"/>
      <c r="R224" s="74"/>
      <c r="S224" s="74"/>
      <c r="T224" s="75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T224" s="14" t="s">
        <v>130</v>
      </c>
      <c r="AU224" s="14" t="s">
        <v>80</v>
      </c>
    </row>
    <row r="225" s="2" customFormat="1">
      <c r="A225" s="29"/>
      <c r="B225" s="30"/>
      <c r="C225" s="31"/>
      <c r="D225" s="206" t="s">
        <v>212</v>
      </c>
      <c r="E225" s="31"/>
      <c r="F225" s="207" t="s">
        <v>359</v>
      </c>
      <c r="G225" s="31"/>
      <c r="H225" s="31"/>
      <c r="I225" s="31"/>
      <c r="J225" s="31"/>
      <c r="K225" s="31"/>
      <c r="L225" s="35"/>
      <c r="M225" s="188"/>
      <c r="N225" s="189"/>
      <c r="O225" s="74"/>
      <c r="P225" s="74"/>
      <c r="Q225" s="74"/>
      <c r="R225" s="74"/>
      <c r="S225" s="74"/>
      <c r="T225" s="75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T225" s="14" t="s">
        <v>212</v>
      </c>
      <c r="AU225" s="14" t="s">
        <v>80</v>
      </c>
    </row>
    <row r="226" s="2" customFormat="1" ht="24.15" customHeight="1">
      <c r="A226" s="29"/>
      <c r="B226" s="30"/>
      <c r="C226" s="174" t="s">
        <v>360</v>
      </c>
      <c r="D226" s="174" t="s">
        <v>123</v>
      </c>
      <c r="E226" s="175" t="s">
        <v>361</v>
      </c>
      <c r="F226" s="176" t="s">
        <v>362</v>
      </c>
      <c r="G226" s="177" t="s">
        <v>356</v>
      </c>
      <c r="H226" s="178">
        <v>95</v>
      </c>
      <c r="I226" s="179">
        <v>998.39999999999998</v>
      </c>
      <c r="J226" s="179">
        <f>ROUND(I226*H226,2)</f>
        <v>94848</v>
      </c>
      <c r="K226" s="176" t="s">
        <v>210</v>
      </c>
      <c r="L226" s="35"/>
      <c r="M226" s="180" t="s">
        <v>17</v>
      </c>
      <c r="N226" s="181" t="s">
        <v>41</v>
      </c>
      <c r="O226" s="182">
        <v>2.4199999999999999</v>
      </c>
      <c r="P226" s="182">
        <f>O226*H226</f>
        <v>229.90000000000001</v>
      </c>
      <c r="Q226" s="182">
        <v>0</v>
      </c>
      <c r="R226" s="182">
        <f>Q226*H226</f>
        <v>0</v>
      </c>
      <c r="S226" s="182">
        <v>0</v>
      </c>
      <c r="T226" s="183">
        <f>S226*H226</f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84" t="s">
        <v>127</v>
      </c>
      <c r="AT226" s="184" t="s">
        <v>123</v>
      </c>
      <c r="AU226" s="184" t="s">
        <v>80</v>
      </c>
      <c r="AY226" s="14" t="s">
        <v>128</v>
      </c>
      <c r="BE226" s="185">
        <f>IF(N226="základní",J226,0)</f>
        <v>94848</v>
      </c>
      <c r="BF226" s="185">
        <f>IF(N226="snížená",J226,0)</f>
        <v>0</v>
      </c>
      <c r="BG226" s="185">
        <f>IF(N226="zákl. přenesená",J226,0)</f>
        <v>0</v>
      </c>
      <c r="BH226" s="185">
        <f>IF(N226="sníž. přenesená",J226,0)</f>
        <v>0</v>
      </c>
      <c r="BI226" s="185">
        <f>IF(N226="nulová",J226,0)</f>
        <v>0</v>
      </c>
      <c r="BJ226" s="14" t="s">
        <v>78</v>
      </c>
      <c r="BK226" s="185">
        <f>ROUND(I226*H226,2)</f>
        <v>94848</v>
      </c>
      <c r="BL226" s="14" t="s">
        <v>127</v>
      </c>
      <c r="BM226" s="184" t="s">
        <v>363</v>
      </c>
    </row>
    <row r="227" s="2" customFormat="1">
      <c r="A227" s="29"/>
      <c r="B227" s="30"/>
      <c r="C227" s="31"/>
      <c r="D227" s="186" t="s">
        <v>130</v>
      </c>
      <c r="E227" s="31"/>
      <c r="F227" s="187" t="s">
        <v>364</v>
      </c>
      <c r="G227" s="31"/>
      <c r="H227" s="31"/>
      <c r="I227" s="31"/>
      <c r="J227" s="31"/>
      <c r="K227" s="31"/>
      <c r="L227" s="35"/>
      <c r="M227" s="188"/>
      <c r="N227" s="189"/>
      <c r="O227" s="74"/>
      <c r="P227" s="74"/>
      <c r="Q227" s="74"/>
      <c r="R227" s="74"/>
      <c r="S227" s="74"/>
      <c r="T227" s="75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T227" s="14" t="s">
        <v>130</v>
      </c>
      <c r="AU227" s="14" t="s">
        <v>80</v>
      </c>
    </row>
    <row r="228" s="2" customFormat="1">
      <c r="A228" s="29"/>
      <c r="B228" s="30"/>
      <c r="C228" s="31"/>
      <c r="D228" s="206" t="s">
        <v>212</v>
      </c>
      <c r="E228" s="31"/>
      <c r="F228" s="207" t="s">
        <v>365</v>
      </c>
      <c r="G228" s="31"/>
      <c r="H228" s="31"/>
      <c r="I228" s="31"/>
      <c r="J228" s="31"/>
      <c r="K228" s="31"/>
      <c r="L228" s="35"/>
      <c r="M228" s="188"/>
      <c r="N228" s="189"/>
      <c r="O228" s="74"/>
      <c r="P228" s="74"/>
      <c r="Q228" s="74"/>
      <c r="R228" s="74"/>
      <c r="S228" s="74"/>
      <c r="T228" s="75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T228" s="14" t="s">
        <v>212</v>
      </c>
      <c r="AU228" s="14" t="s">
        <v>80</v>
      </c>
    </row>
    <row r="229" s="2" customFormat="1" ht="37.8" customHeight="1">
      <c r="A229" s="29"/>
      <c r="B229" s="30"/>
      <c r="C229" s="174" t="s">
        <v>327</v>
      </c>
      <c r="D229" s="174" t="s">
        <v>123</v>
      </c>
      <c r="E229" s="175" t="s">
        <v>366</v>
      </c>
      <c r="F229" s="176" t="s">
        <v>367</v>
      </c>
      <c r="G229" s="177" t="s">
        <v>356</v>
      </c>
      <c r="H229" s="178">
        <v>50</v>
      </c>
      <c r="I229" s="179">
        <v>4250</v>
      </c>
      <c r="J229" s="179">
        <f>ROUND(I229*H229,2)</f>
        <v>212500</v>
      </c>
      <c r="K229" s="176" t="s">
        <v>210</v>
      </c>
      <c r="L229" s="35"/>
      <c r="M229" s="180" t="s">
        <v>17</v>
      </c>
      <c r="N229" s="181" t="s">
        <v>41</v>
      </c>
      <c r="O229" s="182">
        <v>0</v>
      </c>
      <c r="P229" s="182">
        <f>O229*H229</f>
        <v>0</v>
      </c>
      <c r="Q229" s="182">
        <v>0</v>
      </c>
      <c r="R229" s="182">
        <f>Q229*H229</f>
        <v>0</v>
      </c>
      <c r="S229" s="182">
        <v>0</v>
      </c>
      <c r="T229" s="183">
        <f>S229*H229</f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84" t="s">
        <v>127</v>
      </c>
      <c r="AT229" s="184" t="s">
        <v>123</v>
      </c>
      <c r="AU229" s="184" t="s">
        <v>80</v>
      </c>
      <c r="AY229" s="14" t="s">
        <v>128</v>
      </c>
      <c r="BE229" s="185">
        <f>IF(N229="základní",J229,0)</f>
        <v>212500</v>
      </c>
      <c r="BF229" s="185">
        <f>IF(N229="snížená",J229,0)</f>
        <v>0</v>
      </c>
      <c r="BG229" s="185">
        <f>IF(N229="zákl. přenesená",J229,0)</f>
        <v>0</v>
      </c>
      <c r="BH229" s="185">
        <f>IF(N229="sníž. přenesená",J229,0)</f>
        <v>0</v>
      </c>
      <c r="BI229" s="185">
        <f>IF(N229="nulová",J229,0)</f>
        <v>0</v>
      </c>
      <c r="BJ229" s="14" t="s">
        <v>78</v>
      </c>
      <c r="BK229" s="185">
        <f>ROUND(I229*H229,2)</f>
        <v>212500</v>
      </c>
      <c r="BL229" s="14" t="s">
        <v>127</v>
      </c>
      <c r="BM229" s="184" t="s">
        <v>368</v>
      </c>
    </row>
    <row r="230" s="2" customFormat="1">
      <c r="A230" s="29"/>
      <c r="B230" s="30"/>
      <c r="C230" s="31"/>
      <c r="D230" s="186" t="s">
        <v>130</v>
      </c>
      <c r="E230" s="31"/>
      <c r="F230" s="187" t="s">
        <v>369</v>
      </c>
      <c r="G230" s="31"/>
      <c r="H230" s="31"/>
      <c r="I230" s="31"/>
      <c r="J230" s="31"/>
      <c r="K230" s="31"/>
      <c r="L230" s="35"/>
      <c r="M230" s="188"/>
      <c r="N230" s="189"/>
      <c r="O230" s="74"/>
      <c r="P230" s="74"/>
      <c r="Q230" s="74"/>
      <c r="R230" s="74"/>
      <c r="S230" s="74"/>
      <c r="T230" s="75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T230" s="14" t="s">
        <v>130</v>
      </c>
      <c r="AU230" s="14" t="s">
        <v>80</v>
      </c>
    </row>
    <row r="231" s="2" customFormat="1">
      <c r="A231" s="29"/>
      <c r="B231" s="30"/>
      <c r="C231" s="31"/>
      <c r="D231" s="206" t="s">
        <v>212</v>
      </c>
      <c r="E231" s="31"/>
      <c r="F231" s="207" t="s">
        <v>370</v>
      </c>
      <c r="G231" s="31"/>
      <c r="H231" s="31"/>
      <c r="I231" s="31"/>
      <c r="J231" s="31"/>
      <c r="K231" s="31"/>
      <c r="L231" s="35"/>
      <c r="M231" s="188"/>
      <c r="N231" s="189"/>
      <c r="O231" s="74"/>
      <c r="P231" s="74"/>
      <c r="Q231" s="74"/>
      <c r="R231" s="74"/>
      <c r="S231" s="74"/>
      <c r="T231" s="75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T231" s="14" t="s">
        <v>212</v>
      </c>
      <c r="AU231" s="14" t="s">
        <v>80</v>
      </c>
    </row>
    <row r="232" s="2" customFormat="1" ht="33" customHeight="1">
      <c r="A232" s="29"/>
      <c r="B232" s="30"/>
      <c r="C232" s="174" t="s">
        <v>371</v>
      </c>
      <c r="D232" s="174" t="s">
        <v>123</v>
      </c>
      <c r="E232" s="175" t="s">
        <v>372</v>
      </c>
      <c r="F232" s="176" t="s">
        <v>373</v>
      </c>
      <c r="G232" s="177" t="s">
        <v>356</v>
      </c>
      <c r="H232" s="178">
        <v>45</v>
      </c>
      <c r="I232" s="179">
        <v>435.50999999999999</v>
      </c>
      <c r="J232" s="179">
        <f>ROUND(I232*H232,2)</f>
        <v>19597.950000000001</v>
      </c>
      <c r="K232" s="176" t="s">
        <v>210</v>
      </c>
      <c r="L232" s="35"/>
      <c r="M232" s="180" t="s">
        <v>17</v>
      </c>
      <c r="N232" s="181" t="s">
        <v>41</v>
      </c>
      <c r="O232" s="182">
        <v>0.255</v>
      </c>
      <c r="P232" s="182">
        <f>O232*H232</f>
        <v>11.475</v>
      </c>
      <c r="Q232" s="182">
        <v>0</v>
      </c>
      <c r="R232" s="182">
        <f>Q232*H232</f>
        <v>0</v>
      </c>
      <c r="S232" s="182">
        <v>0</v>
      </c>
      <c r="T232" s="183">
        <f>S232*H232</f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84" t="s">
        <v>127</v>
      </c>
      <c r="AT232" s="184" t="s">
        <v>123</v>
      </c>
      <c r="AU232" s="184" t="s">
        <v>80</v>
      </c>
      <c r="AY232" s="14" t="s">
        <v>128</v>
      </c>
      <c r="BE232" s="185">
        <f>IF(N232="základní",J232,0)</f>
        <v>19597.950000000001</v>
      </c>
      <c r="BF232" s="185">
        <f>IF(N232="snížená",J232,0)</f>
        <v>0</v>
      </c>
      <c r="BG232" s="185">
        <f>IF(N232="zákl. přenesená",J232,0)</f>
        <v>0</v>
      </c>
      <c r="BH232" s="185">
        <f>IF(N232="sníž. přenesená",J232,0)</f>
        <v>0</v>
      </c>
      <c r="BI232" s="185">
        <f>IF(N232="nulová",J232,0)</f>
        <v>0</v>
      </c>
      <c r="BJ232" s="14" t="s">
        <v>78</v>
      </c>
      <c r="BK232" s="185">
        <f>ROUND(I232*H232,2)</f>
        <v>19597.950000000001</v>
      </c>
      <c r="BL232" s="14" t="s">
        <v>127</v>
      </c>
      <c r="BM232" s="184" t="s">
        <v>374</v>
      </c>
    </row>
    <row r="233" s="2" customFormat="1">
      <c r="A233" s="29"/>
      <c r="B233" s="30"/>
      <c r="C233" s="31"/>
      <c r="D233" s="186" t="s">
        <v>130</v>
      </c>
      <c r="E233" s="31"/>
      <c r="F233" s="187" t="s">
        <v>375</v>
      </c>
      <c r="G233" s="31"/>
      <c r="H233" s="31"/>
      <c r="I233" s="31"/>
      <c r="J233" s="31"/>
      <c r="K233" s="31"/>
      <c r="L233" s="35"/>
      <c r="M233" s="188"/>
      <c r="N233" s="189"/>
      <c r="O233" s="74"/>
      <c r="P233" s="74"/>
      <c r="Q233" s="74"/>
      <c r="R233" s="74"/>
      <c r="S233" s="74"/>
      <c r="T233" s="75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T233" s="14" t="s">
        <v>130</v>
      </c>
      <c r="AU233" s="14" t="s">
        <v>80</v>
      </c>
    </row>
    <row r="234" s="2" customFormat="1">
      <c r="A234" s="29"/>
      <c r="B234" s="30"/>
      <c r="C234" s="31"/>
      <c r="D234" s="206" t="s">
        <v>212</v>
      </c>
      <c r="E234" s="31"/>
      <c r="F234" s="207" t="s">
        <v>376</v>
      </c>
      <c r="G234" s="31"/>
      <c r="H234" s="31"/>
      <c r="I234" s="31"/>
      <c r="J234" s="31"/>
      <c r="K234" s="31"/>
      <c r="L234" s="35"/>
      <c r="M234" s="188"/>
      <c r="N234" s="189"/>
      <c r="O234" s="74"/>
      <c r="P234" s="74"/>
      <c r="Q234" s="74"/>
      <c r="R234" s="74"/>
      <c r="S234" s="74"/>
      <c r="T234" s="75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T234" s="14" t="s">
        <v>212</v>
      </c>
      <c r="AU234" s="14" t="s">
        <v>80</v>
      </c>
    </row>
    <row r="235" s="2" customFormat="1" ht="24.15" customHeight="1">
      <c r="A235" s="29"/>
      <c r="B235" s="30"/>
      <c r="C235" s="174" t="s">
        <v>332</v>
      </c>
      <c r="D235" s="174" t="s">
        <v>123</v>
      </c>
      <c r="E235" s="175" t="s">
        <v>377</v>
      </c>
      <c r="F235" s="176" t="s">
        <v>378</v>
      </c>
      <c r="G235" s="177" t="s">
        <v>356</v>
      </c>
      <c r="H235" s="178">
        <v>80</v>
      </c>
      <c r="I235" s="179">
        <v>13.300000000000001</v>
      </c>
      <c r="J235" s="179">
        <f>ROUND(I235*H235,2)</f>
        <v>1064</v>
      </c>
      <c r="K235" s="176" t="s">
        <v>210</v>
      </c>
      <c r="L235" s="35"/>
      <c r="M235" s="180" t="s">
        <v>17</v>
      </c>
      <c r="N235" s="181" t="s">
        <v>41</v>
      </c>
      <c r="O235" s="182">
        <v>0.0060000000000000001</v>
      </c>
      <c r="P235" s="182">
        <f>O235*H235</f>
        <v>0.47999999999999998</v>
      </c>
      <c r="Q235" s="182">
        <v>0</v>
      </c>
      <c r="R235" s="182">
        <f>Q235*H235</f>
        <v>0</v>
      </c>
      <c r="S235" s="182">
        <v>0</v>
      </c>
      <c r="T235" s="183">
        <f>S235*H235</f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84" t="s">
        <v>127</v>
      </c>
      <c r="AT235" s="184" t="s">
        <v>123</v>
      </c>
      <c r="AU235" s="184" t="s">
        <v>80</v>
      </c>
      <c r="AY235" s="14" t="s">
        <v>128</v>
      </c>
      <c r="BE235" s="185">
        <f>IF(N235="základní",J235,0)</f>
        <v>1064</v>
      </c>
      <c r="BF235" s="185">
        <f>IF(N235="snížená",J235,0)</f>
        <v>0</v>
      </c>
      <c r="BG235" s="185">
        <f>IF(N235="zákl. přenesená",J235,0)</f>
        <v>0</v>
      </c>
      <c r="BH235" s="185">
        <f>IF(N235="sníž. přenesená",J235,0)</f>
        <v>0</v>
      </c>
      <c r="BI235" s="185">
        <f>IF(N235="nulová",J235,0)</f>
        <v>0</v>
      </c>
      <c r="BJ235" s="14" t="s">
        <v>78</v>
      </c>
      <c r="BK235" s="185">
        <f>ROUND(I235*H235,2)</f>
        <v>1064</v>
      </c>
      <c r="BL235" s="14" t="s">
        <v>127</v>
      </c>
      <c r="BM235" s="184" t="s">
        <v>379</v>
      </c>
    </row>
    <row r="236" s="2" customFormat="1">
      <c r="A236" s="29"/>
      <c r="B236" s="30"/>
      <c r="C236" s="31"/>
      <c r="D236" s="186" t="s">
        <v>130</v>
      </c>
      <c r="E236" s="31"/>
      <c r="F236" s="187" t="s">
        <v>380</v>
      </c>
      <c r="G236" s="31"/>
      <c r="H236" s="31"/>
      <c r="I236" s="31"/>
      <c r="J236" s="31"/>
      <c r="K236" s="31"/>
      <c r="L236" s="35"/>
      <c r="M236" s="188"/>
      <c r="N236" s="189"/>
      <c r="O236" s="74"/>
      <c r="P236" s="74"/>
      <c r="Q236" s="74"/>
      <c r="R236" s="74"/>
      <c r="S236" s="74"/>
      <c r="T236" s="75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T236" s="14" t="s">
        <v>130</v>
      </c>
      <c r="AU236" s="14" t="s">
        <v>80</v>
      </c>
    </row>
    <row r="237" s="2" customFormat="1">
      <c r="A237" s="29"/>
      <c r="B237" s="30"/>
      <c r="C237" s="31"/>
      <c r="D237" s="206" t="s">
        <v>212</v>
      </c>
      <c r="E237" s="31"/>
      <c r="F237" s="207" t="s">
        <v>381</v>
      </c>
      <c r="G237" s="31"/>
      <c r="H237" s="31"/>
      <c r="I237" s="31"/>
      <c r="J237" s="31"/>
      <c r="K237" s="31"/>
      <c r="L237" s="35"/>
      <c r="M237" s="188"/>
      <c r="N237" s="189"/>
      <c r="O237" s="74"/>
      <c r="P237" s="74"/>
      <c r="Q237" s="74"/>
      <c r="R237" s="74"/>
      <c r="S237" s="74"/>
      <c r="T237" s="75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T237" s="14" t="s">
        <v>212</v>
      </c>
      <c r="AU237" s="14" t="s">
        <v>80</v>
      </c>
    </row>
    <row r="238" s="2" customFormat="1" ht="44.25" customHeight="1">
      <c r="A238" s="29"/>
      <c r="B238" s="30"/>
      <c r="C238" s="174" t="s">
        <v>382</v>
      </c>
      <c r="D238" s="174" t="s">
        <v>123</v>
      </c>
      <c r="E238" s="175" t="s">
        <v>383</v>
      </c>
      <c r="F238" s="176" t="s">
        <v>384</v>
      </c>
      <c r="G238" s="177" t="s">
        <v>356</v>
      </c>
      <c r="H238" s="178">
        <v>50</v>
      </c>
      <c r="I238" s="179">
        <v>1140</v>
      </c>
      <c r="J238" s="179">
        <f>ROUND(I238*H238,2)</f>
        <v>57000</v>
      </c>
      <c r="K238" s="176" t="s">
        <v>17</v>
      </c>
      <c r="L238" s="35"/>
      <c r="M238" s="180" t="s">
        <v>17</v>
      </c>
      <c r="N238" s="181" t="s">
        <v>41</v>
      </c>
      <c r="O238" s="182">
        <v>0</v>
      </c>
      <c r="P238" s="182">
        <f>O238*H238</f>
        <v>0</v>
      </c>
      <c r="Q238" s="182">
        <v>0</v>
      </c>
      <c r="R238" s="182">
        <f>Q238*H238</f>
        <v>0</v>
      </c>
      <c r="S238" s="182">
        <v>0</v>
      </c>
      <c r="T238" s="183">
        <f>S238*H238</f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84" t="s">
        <v>127</v>
      </c>
      <c r="AT238" s="184" t="s">
        <v>123</v>
      </c>
      <c r="AU238" s="184" t="s">
        <v>80</v>
      </c>
      <c r="AY238" s="14" t="s">
        <v>128</v>
      </c>
      <c r="BE238" s="185">
        <f>IF(N238="základní",J238,0)</f>
        <v>57000</v>
      </c>
      <c r="BF238" s="185">
        <f>IF(N238="snížená",J238,0)</f>
        <v>0</v>
      </c>
      <c r="BG238" s="185">
        <f>IF(N238="zákl. přenesená",J238,0)</f>
        <v>0</v>
      </c>
      <c r="BH238" s="185">
        <f>IF(N238="sníž. přenesená",J238,0)</f>
        <v>0</v>
      </c>
      <c r="BI238" s="185">
        <f>IF(N238="nulová",J238,0)</f>
        <v>0</v>
      </c>
      <c r="BJ238" s="14" t="s">
        <v>78</v>
      </c>
      <c r="BK238" s="185">
        <f>ROUND(I238*H238,2)</f>
        <v>57000</v>
      </c>
      <c r="BL238" s="14" t="s">
        <v>127</v>
      </c>
      <c r="BM238" s="184" t="s">
        <v>385</v>
      </c>
    </row>
    <row r="239" s="2" customFormat="1">
      <c r="A239" s="29"/>
      <c r="B239" s="30"/>
      <c r="C239" s="31"/>
      <c r="D239" s="186" t="s">
        <v>130</v>
      </c>
      <c r="E239" s="31"/>
      <c r="F239" s="187" t="s">
        <v>384</v>
      </c>
      <c r="G239" s="31"/>
      <c r="H239" s="31"/>
      <c r="I239" s="31"/>
      <c r="J239" s="31"/>
      <c r="K239" s="31"/>
      <c r="L239" s="35"/>
      <c r="M239" s="188"/>
      <c r="N239" s="189"/>
      <c r="O239" s="74"/>
      <c r="P239" s="74"/>
      <c r="Q239" s="74"/>
      <c r="R239" s="74"/>
      <c r="S239" s="74"/>
      <c r="T239" s="75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T239" s="14" t="s">
        <v>130</v>
      </c>
      <c r="AU239" s="14" t="s">
        <v>80</v>
      </c>
    </row>
    <row r="240" s="12" customFormat="1" ht="22.8" customHeight="1">
      <c r="A240" s="12"/>
      <c r="B240" s="191"/>
      <c r="C240" s="192"/>
      <c r="D240" s="193" t="s">
        <v>69</v>
      </c>
      <c r="E240" s="204" t="s">
        <v>386</v>
      </c>
      <c r="F240" s="204" t="s">
        <v>387</v>
      </c>
      <c r="G240" s="192"/>
      <c r="H240" s="192"/>
      <c r="I240" s="192"/>
      <c r="J240" s="205">
        <f>BK240</f>
        <v>405620</v>
      </c>
      <c r="K240" s="192"/>
      <c r="L240" s="196"/>
      <c r="M240" s="197"/>
      <c r="N240" s="198"/>
      <c r="O240" s="198"/>
      <c r="P240" s="199">
        <f>SUM(P241:P243)</f>
        <v>856</v>
      </c>
      <c r="Q240" s="198"/>
      <c r="R240" s="199">
        <f>SUM(R241:R243)</f>
        <v>0</v>
      </c>
      <c r="S240" s="198"/>
      <c r="T240" s="200">
        <f>SUM(T241:T243)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01" t="s">
        <v>78</v>
      </c>
      <c r="AT240" s="202" t="s">
        <v>69</v>
      </c>
      <c r="AU240" s="202" t="s">
        <v>78</v>
      </c>
      <c r="AY240" s="201" t="s">
        <v>128</v>
      </c>
      <c r="BK240" s="203">
        <f>SUM(BK241:BK243)</f>
        <v>405620</v>
      </c>
    </row>
    <row r="241" s="2" customFormat="1" ht="16.5" customHeight="1">
      <c r="A241" s="29"/>
      <c r="B241" s="30"/>
      <c r="C241" s="174" t="s">
        <v>338</v>
      </c>
      <c r="D241" s="174" t="s">
        <v>123</v>
      </c>
      <c r="E241" s="175" t="s">
        <v>388</v>
      </c>
      <c r="F241" s="176" t="s">
        <v>389</v>
      </c>
      <c r="G241" s="177" t="s">
        <v>356</v>
      </c>
      <c r="H241" s="178">
        <v>1000</v>
      </c>
      <c r="I241" s="179">
        <v>405.62</v>
      </c>
      <c r="J241" s="179">
        <f>ROUND(I241*H241,2)</f>
        <v>405620</v>
      </c>
      <c r="K241" s="176" t="s">
        <v>210</v>
      </c>
      <c r="L241" s="35"/>
      <c r="M241" s="180" t="s">
        <v>17</v>
      </c>
      <c r="N241" s="181" t="s">
        <v>41</v>
      </c>
      <c r="O241" s="182">
        <v>0.85599999999999998</v>
      </c>
      <c r="P241" s="182">
        <f>O241*H241</f>
        <v>856</v>
      </c>
      <c r="Q241" s="182">
        <v>0</v>
      </c>
      <c r="R241" s="182">
        <f>Q241*H241</f>
        <v>0</v>
      </c>
      <c r="S241" s="182">
        <v>0</v>
      </c>
      <c r="T241" s="183">
        <f>S241*H241</f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84" t="s">
        <v>127</v>
      </c>
      <c r="AT241" s="184" t="s">
        <v>123</v>
      </c>
      <c r="AU241" s="184" t="s">
        <v>80</v>
      </c>
      <c r="AY241" s="14" t="s">
        <v>128</v>
      </c>
      <c r="BE241" s="185">
        <f>IF(N241="základní",J241,0)</f>
        <v>405620</v>
      </c>
      <c r="BF241" s="185">
        <f>IF(N241="snížená",J241,0)</f>
        <v>0</v>
      </c>
      <c r="BG241" s="185">
        <f>IF(N241="zákl. přenesená",J241,0)</f>
        <v>0</v>
      </c>
      <c r="BH241" s="185">
        <f>IF(N241="sníž. přenesená",J241,0)</f>
        <v>0</v>
      </c>
      <c r="BI241" s="185">
        <f>IF(N241="nulová",J241,0)</f>
        <v>0</v>
      </c>
      <c r="BJ241" s="14" t="s">
        <v>78</v>
      </c>
      <c r="BK241" s="185">
        <f>ROUND(I241*H241,2)</f>
        <v>405620</v>
      </c>
      <c r="BL241" s="14" t="s">
        <v>127</v>
      </c>
      <c r="BM241" s="184" t="s">
        <v>390</v>
      </c>
    </row>
    <row r="242" s="2" customFormat="1">
      <c r="A242" s="29"/>
      <c r="B242" s="30"/>
      <c r="C242" s="31"/>
      <c r="D242" s="186" t="s">
        <v>130</v>
      </c>
      <c r="E242" s="31"/>
      <c r="F242" s="187" t="s">
        <v>391</v>
      </c>
      <c r="G242" s="31"/>
      <c r="H242" s="31"/>
      <c r="I242" s="31"/>
      <c r="J242" s="31"/>
      <c r="K242" s="31"/>
      <c r="L242" s="35"/>
      <c r="M242" s="188"/>
      <c r="N242" s="189"/>
      <c r="O242" s="74"/>
      <c r="P242" s="74"/>
      <c r="Q242" s="74"/>
      <c r="R242" s="74"/>
      <c r="S242" s="74"/>
      <c r="T242" s="75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T242" s="14" t="s">
        <v>130</v>
      </c>
      <c r="AU242" s="14" t="s">
        <v>80</v>
      </c>
    </row>
    <row r="243" s="2" customFormat="1">
      <c r="A243" s="29"/>
      <c r="B243" s="30"/>
      <c r="C243" s="31"/>
      <c r="D243" s="206" t="s">
        <v>212</v>
      </c>
      <c r="E243" s="31"/>
      <c r="F243" s="207" t="s">
        <v>392</v>
      </c>
      <c r="G243" s="31"/>
      <c r="H243" s="31"/>
      <c r="I243" s="31"/>
      <c r="J243" s="31"/>
      <c r="K243" s="31"/>
      <c r="L243" s="35"/>
      <c r="M243" s="188"/>
      <c r="N243" s="189"/>
      <c r="O243" s="74"/>
      <c r="P243" s="74"/>
      <c r="Q243" s="74"/>
      <c r="R243" s="74"/>
      <c r="S243" s="74"/>
      <c r="T243" s="75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T243" s="14" t="s">
        <v>212</v>
      </c>
      <c r="AU243" s="14" t="s">
        <v>80</v>
      </c>
    </row>
    <row r="244" s="12" customFormat="1" ht="25.92" customHeight="1">
      <c r="A244" s="12"/>
      <c r="B244" s="191"/>
      <c r="C244" s="192"/>
      <c r="D244" s="193" t="s">
        <v>69</v>
      </c>
      <c r="E244" s="194" t="s">
        <v>393</v>
      </c>
      <c r="F244" s="194" t="s">
        <v>394</v>
      </c>
      <c r="G244" s="192"/>
      <c r="H244" s="192"/>
      <c r="I244" s="192"/>
      <c r="J244" s="195">
        <f>BK244</f>
        <v>26541487.859999999</v>
      </c>
      <c r="K244" s="192"/>
      <c r="L244" s="196"/>
      <c r="M244" s="197"/>
      <c r="N244" s="198"/>
      <c r="O244" s="198"/>
      <c r="P244" s="199">
        <f>P245+P270+P295+P339+P349+P355+P373+P394+P434+P455+P479+P504+P526+P539</f>
        <v>22554.774946999998</v>
      </c>
      <c r="Q244" s="198"/>
      <c r="R244" s="199">
        <f>R245+R270+R295+R339+R349+R355+R373+R394+R434+R455+R479+R504+R526+R539</f>
        <v>193.24038738600001</v>
      </c>
      <c r="S244" s="198"/>
      <c r="T244" s="200">
        <f>T245+T270+T295+T339+T349+T355+T373+T394+T434+T455+T479+T504+T526+T539</f>
        <v>171.70749999999998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01" t="s">
        <v>80</v>
      </c>
      <c r="AT244" s="202" t="s">
        <v>69</v>
      </c>
      <c r="AU244" s="202" t="s">
        <v>70</v>
      </c>
      <c r="AY244" s="201" t="s">
        <v>128</v>
      </c>
      <c r="BK244" s="203">
        <f>BK245+BK270+BK295+BK339+BK349+BK355+BK373+BK394+BK434+BK455+BK479+BK504+BK526+BK539</f>
        <v>26541487.859999999</v>
      </c>
    </row>
    <row r="245" s="12" customFormat="1" ht="22.8" customHeight="1">
      <c r="A245" s="12"/>
      <c r="B245" s="191"/>
      <c r="C245" s="192"/>
      <c r="D245" s="193" t="s">
        <v>69</v>
      </c>
      <c r="E245" s="204" t="s">
        <v>395</v>
      </c>
      <c r="F245" s="204" t="s">
        <v>396</v>
      </c>
      <c r="G245" s="192"/>
      <c r="H245" s="192"/>
      <c r="I245" s="192"/>
      <c r="J245" s="205">
        <f>BK245</f>
        <v>398702.5</v>
      </c>
      <c r="K245" s="192"/>
      <c r="L245" s="196"/>
      <c r="M245" s="197"/>
      <c r="N245" s="198"/>
      <c r="O245" s="198"/>
      <c r="P245" s="199">
        <f>SUM(P246:P269)</f>
        <v>491.12</v>
      </c>
      <c r="Q245" s="198"/>
      <c r="R245" s="199">
        <f>SUM(R246:R269)</f>
        <v>0.53063499999999997</v>
      </c>
      <c r="S245" s="198"/>
      <c r="T245" s="200">
        <f>SUM(T246:T269)</f>
        <v>4.2480000000000002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01" t="s">
        <v>80</v>
      </c>
      <c r="AT245" s="202" t="s">
        <v>69</v>
      </c>
      <c r="AU245" s="202" t="s">
        <v>78</v>
      </c>
      <c r="AY245" s="201" t="s">
        <v>128</v>
      </c>
      <c r="BK245" s="203">
        <f>SUM(BK246:BK269)</f>
        <v>398702.5</v>
      </c>
    </row>
    <row r="246" s="2" customFormat="1" ht="16.5" customHeight="1">
      <c r="A246" s="29"/>
      <c r="B246" s="30"/>
      <c r="C246" s="174" t="s">
        <v>397</v>
      </c>
      <c r="D246" s="174" t="s">
        <v>123</v>
      </c>
      <c r="E246" s="175" t="s">
        <v>398</v>
      </c>
      <c r="F246" s="176" t="s">
        <v>399</v>
      </c>
      <c r="G246" s="177" t="s">
        <v>169</v>
      </c>
      <c r="H246" s="178">
        <v>100</v>
      </c>
      <c r="I246" s="179">
        <v>192.34</v>
      </c>
      <c r="J246" s="179">
        <f>ROUND(I246*H246,2)</f>
        <v>19234</v>
      </c>
      <c r="K246" s="176" t="s">
        <v>210</v>
      </c>
      <c r="L246" s="35"/>
      <c r="M246" s="180" t="s">
        <v>17</v>
      </c>
      <c r="N246" s="181" t="s">
        <v>41</v>
      </c>
      <c r="O246" s="182">
        <v>0.41299999999999998</v>
      </c>
      <c r="P246" s="182">
        <f>O246*H246</f>
        <v>41.299999999999997</v>
      </c>
      <c r="Q246" s="182">
        <v>0</v>
      </c>
      <c r="R246" s="182">
        <f>Q246*H246</f>
        <v>0</v>
      </c>
      <c r="S246" s="182">
        <v>0.014919999999999999</v>
      </c>
      <c r="T246" s="183">
        <f>S246*H246</f>
        <v>1.492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84" t="s">
        <v>196</v>
      </c>
      <c r="AT246" s="184" t="s">
        <v>123</v>
      </c>
      <c r="AU246" s="184" t="s">
        <v>80</v>
      </c>
      <c r="AY246" s="14" t="s">
        <v>128</v>
      </c>
      <c r="BE246" s="185">
        <f>IF(N246="základní",J246,0)</f>
        <v>19234</v>
      </c>
      <c r="BF246" s="185">
        <f>IF(N246="snížená",J246,0)</f>
        <v>0</v>
      </c>
      <c r="BG246" s="185">
        <f>IF(N246="zákl. přenesená",J246,0)</f>
        <v>0</v>
      </c>
      <c r="BH246" s="185">
        <f>IF(N246="sníž. přenesená",J246,0)</f>
        <v>0</v>
      </c>
      <c r="BI246" s="185">
        <f>IF(N246="nulová",J246,0)</f>
        <v>0</v>
      </c>
      <c r="BJ246" s="14" t="s">
        <v>78</v>
      </c>
      <c r="BK246" s="185">
        <f>ROUND(I246*H246,2)</f>
        <v>19234</v>
      </c>
      <c r="BL246" s="14" t="s">
        <v>196</v>
      </c>
      <c r="BM246" s="184" t="s">
        <v>400</v>
      </c>
    </row>
    <row r="247" s="2" customFormat="1">
      <c r="A247" s="29"/>
      <c r="B247" s="30"/>
      <c r="C247" s="31"/>
      <c r="D247" s="186" t="s">
        <v>130</v>
      </c>
      <c r="E247" s="31"/>
      <c r="F247" s="187" t="s">
        <v>401</v>
      </c>
      <c r="G247" s="31"/>
      <c r="H247" s="31"/>
      <c r="I247" s="31"/>
      <c r="J247" s="31"/>
      <c r="K247" s="31"/>
      <c r="L247" s="35"/>
      <c r="M247" s="188"/>
      <c r="N247" s="189"/>
      <c r="O247" s="74"/>
      <c r="P247" s="74"/>
      <c r="Q247" s="74"/>
      <c r="R247" s="74"/>
      <c r="S247" s="74"/>
      <c r="T247" s="75"/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T247" s="14" t="s">
        <v>130</v>
      </c>
      <c r="AU247" s="14" t="s">
        <v>80</v>
      </c>
    </row>
    <row r="248" s="2" customFormat="1">
      <c r="A248" s="29"/>
      <c r="B248" s="30"/>
      <c r="C248" s="31"/>
      <c r="D248" s="206" t="s">
        <v>212</v>
      </c>
      <c r="E248" s="31"/>
      <c r="F248" s="207" t="s">
        <v>402</v>
      </c>
      <c r="G248" s="31"/>
      <c r="H248" s="31"/>
      <c r="I248" s="31"/>
      <c r="J248" s="31"/>
      <c r="K248" s="31"/>
      <c r="L248" s="35"/>
      <c r="M248" s="188"/>
      <c r="N248" s="189"/>
      <c r="O248" s="74"/>
      <c r="P248" s="74"/>
      <c r="Q248" s="74"/>
      <c r="R248" s="74"/>
      <c r="S248" s="74"/>
      <c r="T248" s="75"/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T248" s="14" t="s">
        <v>212</v>
      </c>
      <c r="AU248" s="14" t="s">
        <v>80</v>
      </c>
    </row>
    <row r="249" s="2" customFormat="1" ht="24.15" customHeight="1">
      <c r="A249" s="29"/>
      <c r="B249" s="30"/>
      <c r="C249" s="174" t="s">
        <v>343</v>
      </c>
      <c r="D249" s="174" t="s">
        <v>123</v>
      </c>
      <c r="E249" s="175" t="s">
        <v>403</v>
      </c>
      <c r="F249" s="176" t="s">
        <v>404</v>
      </c>
      <c r="G249" s="177" t="s">
        <v>152</v>
      </c>
      <c r="H249" s="178">
        <v>100</v>
      </c>
      <c r="I249" s="179">
        <v>173.25</v>
      </c>
      <c r="J249" s="179">
        <f>ROUND(I249*H249,2)</f>
        <v>17325</v>
      </c>
      <c r="K249" s="176" t="s">
        <v>210</v>
      </c>
      <c r="L249" s="35"/>
      <c r="M249" s="180" t="s">
        <v>17</v>
      </c>
      <c r="N249" s="181" t="s">
        <v>41</v>
      </c>
      <c r="O249" s="182">
        <v>0.372</v>
      </c>
      <c r="P249" s="182">
        <f>O249*H249</f>
        <v>37.200000000000003</v>
      </c>
      <c r="Q249" s="182">
        <v>0</v>
      </c>
      <c r="R249" s="182">
        <f>Q249*H249</f>
        <v>0</v>
      </c>
      <c r="S249" s="182">
        <v>0.027560000000000001</v>
      </c>
      <c r="T249" s="183">
        <f>S249*H249</f>
        <v>2.7560000000000002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84" t="s">
        <v>196</v>
      </c>
      <c r="AT249" s="184" t="s">
        <v>123</v>
      </c>
      <c r="AU249" s="184" t="s">
        <v>80</v>
      </c>
      <c r="AY249" s="14" t="s">
        <v>128</v>
      </c>
      <c r="BE249" s="185">
        <f>IF(N249="základní",J249,0)</f>
        <v>17325</v>
      </c>
      <c r="BF249" s="185">
        <f>IF(N249="snížená",J249,0)</f>
        <v>0</v>
      </c>
      <c r="BG249" s="185">
        <f>IF(N249="zákl. přenesená",J249,0)</f>
        <v>0</v>
      </c>
      <c r="BH249" s="185">
        <f>IF(N249="sníž. přenesená",J249,0)</f>
        <v>0</v>
      </c>
      <c r="BI249" s="185">
        <f>IF(N249="nulová",J249,0)</f>
        <v>0</v>
      </c>
      <c r="BJ249" s="14" t="s">
        <v>78</v>
      </c>
      <c r="BK249" s="185">
        <f>ROUND(I249*H249,2)</f>
        <v>17325</v>
      </c>
      <c r="BL249" s="14" t="s">
        <v>196</v>
      </c>
      <c r="BM249" s="184" t="s">
        <v>405</v>
      </c>
    </row>
    <row r="250" s="2" customFormat="1">
      <c r="A250" s="29"/>
      <c r="B250" s="30"/>
      <c r="C250" s="31"/>
      <c r="D250" s="186" t="s">
        <v>130</v>
      </c>
      <c r="E250" s="31"/>
      <c r="F250" s="187" t="s">
        <v>406</v>
      </c>
      <c r="G250" s="31"/>
      <c r="H250" s="31"/>
      <c r="I250" s="31"/>
      <c r="J250" s="31"/>
      <c r="K250" s="31"/>
      <c r="L250" s="35"/>
      <c r="M250" s="188"/>
      <c r="N250" s="189"/>
      <c r="O250" s="74"/>
      <c r="P250" s="74"/>
      <c r="Q250" s="74"/>
      <c r="R250" s="74"/>
      <c r="S250" s="74"/>
      <c r="T250" s="75"/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T250" s="14" t="s">
        <v>130</v>
      </c>
      <c r="AU250" s="14" t="s">
        <v>80</v>
      </c>
    </row>
    <row r="251" s="2" customFormat="1">
      <c r="A251" s="29"/>
      <c r="B251" s="30"/>
      <c r="C251" s="31"/>
      <c r="D251" s="206" t="s">
        <v>212</v>
      </c>
      <c r="E251" s="31"/>
      <c r="F251" s="207" t="s">
        <v>407</v>
      </c>
      <c r="G251" s="31"/>
      <c r="H251" s="31"/>
      <c r="I251" s="31"/>
      <c r="J251" s="31"/>
      <c r="K251" s="31"/>
      <c r="L251" s="35"/>
      <c r="M251" s="188"/>
      <c r="N251" s="189"/>
      <c r="O251" s="74"/>
      <c r="P251" s="74"/>
      <c r="Q251" s="74"/>
      <c r="R251" s="74"/>
      <c r="S251" s="74"/>
      <c r="T251" s="75"/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T251" s="14" t="s">
        <v>212</v>
      </c>
      <c r="AU251" s="14" t="s">
        <v>80</v>
      </c>
    </row>
    <row r="252" s="2" customFormat="1" ht="16.5" customHeight="1">
      <c r="A252" s="29"/>
      <c r="B252" s="30"/>
      <c r="C252" s="174" t="s">
        <v>408</v>
      </c>
      <c r="D252" s="174" t="s">
        <v>123</v>
      </c>
      <c r="E252" s="175" t="s">
        <v>409</v>
      </c>
      <c r="F252" s="176" t="s">
        <v>410</v>
      </c>
      <c r="G252" s="177" t="s">
        <v>169</v>
      </c>
      <c r="H252" s="178">
        <v>150</v>
      </c>
      <c r="I252" s="179">
        <v>737.53999999999996</v>
      </c>
      <c r="J252" s="179">
        <f>ROUND(I252*H252,2)</f>
        <v>110631</v>
      </c>
      <c r="K252" s="176" t="s">
        <v>210</v>
      </c>
      <c r="L252" s="35"/>
      <c r="M252" s="180" t="s">
        <v>17</v>
      </c>
      <c r="N252" s="181" t="s">
        <v>41</v>
      </c>
      <c r="O252" s="182">
        <v>0.82699999999999996</v>
      </c>
      <c r="P252" s="182">
        <f>O252*H252</f>
        <v>124.05</v>
      </c>
      <c r="Q252" s="182">
        <v>0.0012995000000000001</v>
      </c>
      <c r="R252" s="182">
        <f>Q252*H252</f>
        <v>0.19492500000000002</v>
      </c>
      <c r="S252" s="182">
        <v>0</v>
      </c>
      <c r="T252" s="183">
        <f>S252*H252</f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84" t="s">
        <v>196</v>
      </c>
      <c r="AT252" s="184" t="s">
        <v>123</v>
      </c>
      <c r="AU252" s="184" t="s">
        <v>80</v>
      </c>
      <c r="AY252" s="14" t="s">
        <v>128</v>
      </c>
      <c r="BE252" s="185">
        <f>IF(N252="základní",J252,0)</f>
        <v>110631</v>
      </c>
      <c r="BF252" s="185">
        <f>IF(N252="snížená",J252,0)</f>
        <v>0</v>
      </c>
      <c r="BG252" s="185">
        <f>IF(N252="zákl. přenesená",J252,0)</f>
        <v>0</v>
      </c>
      <c r="BH252" s="185">
        <f>IF(N252="sníž. přenesená",J252,0)</f>
        <v>0</v>
      </c>
      <c r="BI252" s="185">
        <f>IF(N252="nulová",J252,0)</f>
        <v>0</v>
      </c>
      <c r="BJ252" s="14" t="s">
        <v>78</v>
      </c>
      <c r="BK252" s="185">
        <f>ROUND(I252*H252,2)</f>
        <v>110631</v>
      </c>
      <c r="BL252" s="14" t="s">
        <v>196</v>
      </c>
      <c r="BM252" s="184" t="s">
        <v>411</v>
      </c>
    </row>
    <row r="253" s="2" customFormat="1">
      <c r="A253" s="29"/>
      <c r="B253" s="30"/>
      <c r="C253" s="31"/>
      <c r="D253" s="186" t="s">
        <v>130</v>
      </c>
      <c r="E253" s="31"/>
      <c r="F253" s="187" t="s">
        <v>412</v>
      </c>
      <c r="G253" s="31"/>
      <c r="H253" s="31"/>
      <c r="I253" s="31"/>
      <c r="J253" s="31"/>
      <c r="K253" s="31"/>
      <c r="L253" s="35"/>
      <c r="M253" s="188"/>
      <c r="N253" s="189"/>
      <c r="O253" s="74"/>
      <c r="P253" s="74"/>
      <c r="Q253" s="74"/>
      <c r="R253" s="74"/>
      <c r="S253" s="74"/>
      <c r="T253" s="75"/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T253" s="14" t="s">
        <v>130</v>
      </c>
      <c r="AU253" s="14" t="s">
        <v>80</v>
      </c>
    </row>
    <row r="254" s="2" customFormat="1">
      <c r="A254" s="29"/>
      <c r="B254" s="30"/>
      <c r="C254" s="31"/>
      <c r="D254" s="206" t="s">
        <v>212</v>
      </c>
      <c r="E254" s="31"/>
      <c r="F254" s="207" t="s">
        <v>413</v>
      </c>
      <c r="G254" s="31"/>
      <c r="H254" s="31"/>
      <c r="I254" s="31"/>
      <c r="J254" s="31"/>
      <c r="K254" s="31"/>
      <c r="L254" s="35"/>
      <c r="M254" s="188"/>
      <c r="N254" s="189"/>
      <c r="O254" s="74"/>
      <c r="P254" s="74"/>
      <c r="Q254" s="74"/>
      <c r="R254" s="74"/>
      <c r="S254" s="74"/>
      <c r="T254" s="75"/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T254" s="14" t="s">
        <v>212</v>
      </c>
      <c r="AU254" s="14" t="s">
        <v>80</v>
      </c>
    </row>
    <row r="255" s="2" customFormat="1" ht="16.5" customHeight="1">
      <c r="A255" s="29"/>
      <c r="B255" s="30"/>
      <c r="C255" s="174" t="s">
        <v>349</v>
      </c>
      <c r="D255" s="174" t="s">
        <v>123</v>
      </c>
      <c r="E255" s="175" t="s">
        <v>414</v>
      </c>
      <c r="F255" s="176" t="s">
        <v>415</v>
      </c>
      <c r="G255" s="177" t="s">
        <v>169</v>
      </c>
      <c r="H255" s="178">
        <v>150</v>
      </c>
      <c r="I255" s="179">
        <v>811.97000000000003</v>
      </c>
      <c r="J255" s="179">
        <f>ROUND(I255*H255,2)</f>
        <v>121795.5</v>
      </c>
      <c r="K255" s="176" t="s">
        <v>210</v>
      </c>
      <c r="L255" s="35"/>
      <c r="M255" s="180" t="s">
        <v>17</v>
      </c>
      <c r="N255" s="181" t="s">
        <v>41</v>
      </c>
      <c r="O255" s="182">
        <v>0.83199999999999996</v>
      </c>
      <c r="P255" s="182">
        <f>O255*H255</f>
        <v>124.8</v>
      </c>
      <c r="Q255" s="182">
        <v>0.0015257999999999999</v>
      </c>
      <c r="R255" s="182">
        <f>Q255*H255</f>
        <v>0.22886999999999999</v>
      </c>
      <c r="S255" s="182">
        <v>0</v>
      </c>
      <c r="T255" s="183">
        <f>S255*H255</f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84" t="s">
        <v>196</v>
      </c>
      <c r="AT255" s="184" t="s">
        <v>123</v>
      </c>
      <c r="AU255" s="184" t="s">
        <v>80</v>
      </c>
      <c r="AY255" s="14" t="s">
        <v>128</v>
      </c>
      <c r="BE255" s="185">
        <f>IF(N255="základní",J255,0)</f>
        <v>121795.5</v>
      </c>
      <c r="BF255" s="185">
        <f>IF(N255="snížená",J255,0)</f>
        <v>0</v>
      </c>
      <c r="BG255" s="185">
        <f>IF(N255="zákl. přenesená",J255,0)</f>
        <v>0</v>
      </c>
      <c r="BH255" s="185">
        <f>IF(N255="sníž. přenesená",J255,0)</f>
        <v>0</v>
      </c>
      <c r="BI255" s="185">
        <f>IF(N255="nulová",J255,0)</f>
        <v>0</v>
      </c>
      <c r="BJ255" s="14" t="s">
        <v>78</v>
      </c>
      <c r="BK255" s="185">
        <f>ROUND(I255*H255,2)</f>
        <v>121795.5</v>
      </c>
      <c r="BL255" s="14" t="s">
        <v>196</v>
      </c>
      <c r="BM255" s="184" t="s">
        <v>416</v>
      </c>
    </row>
    <row r="256" s="2" customFormat="1">
      <c r="A256" s="29"/>
      <c r="B256" s="30"/>
      <c r="C256" s="31"/>
      <c r="D256" s="186" t="s">
        <v>130</v>
      </c>
      <c r="E256" s="31"/>
      <c r="F256" s="187" t="s">
        <v>417</v>
      </c>
      <c r="G256" s="31"/>
      <c r="H256" s="31"/>
      <c r="I256" s="31"/>
      <c r="J256" s="31"/>
      <c r="K256" s="31"/>
      <c r="L256" s="35"/>
      <c r="M256" s="188"/>
      <c r="N256" s="189"/>
      <c r="O256" s="74"/>
      <c r="P256" s="74"/>
      <c r="Q256" s="74"/>
      <c r="R256" s="74"/>
      <c r="S256" s="74"/>
      <c r="T256" s="75"/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T256" s="14" t="s">
        <v>130</v>
      </c>
      <c r="AU256" s="14" t="s">
        <v>80</v>
      </c>
    </row>
    <row r="257" s="2" customFormat="1">
      <c r="A257" s="29"/>
      <c r="B257" s="30"/>
      <c r="C257" s="31"/>
      <c r="D257" s="206" t="s">
        <v>212</v>
      </c>
      <c r="E257" s="31"/>
      <c r="F257" s="207" t="s">
        <v>418</v>
      </c>
      <c r="G257" s="31"/>
      <c r="H257" s="31"/>
      <c r="I257" s="31"/>
      <c r="J257" s="31"/>
      <c r="K257" s="31"/>
      <c r="L257" s="35"/>
      <c r="M257" s="188"/>
      <c r="N257" s="189"/>
      <c r="O257" s="74"/>
      <c r="P257" s="74"/>
      <c r="Q257" s="74"/>
      <c r="R257" s="74"/>
      <c r="S257" s="74"/>
      <c r="T257" s="75"/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T257" s="14" t="s">
        <v>212</v>
      </c>
      <c r="AU257" s="14" t="s">
        <v>80</v>
      </c>
    </row>
    <row r="258" s="2" customFormat="1" ht="16.5" customHeight="1">
      <c r="A258" s="29"/>
      <c r="B258" s="30"/>
      <c r="C258" s="174" t="s">
        <v>419</v>
      </c>
      <c r="D258" s="174" t="s">
        <v>123</v>
      </c>
      <c r="E258" s="175" t="s">
        <v>420</v>
      </c>
      <c r="F258" s="176" t="s">
        <v>421</v>
      </c>
      <c r="G258" s="177" t="s">
        <v>169</v>
      </c>
      <c r="H258" s="178">
        <v>200</v>
      </c>
      <c r="I258" s="179">
        <v>549.55999999999995</v>
      </c>
      <c r="J258" s="179">
        <f>ROUND(I258*H258,2)</f>
        <v>109912</v>
      </c>
      <c r="K258" s="176" t="s">
        <v>210</v>
      </c>
      <c r="L258" s="35"/>
      <c r="M258" s="180" t="s">
        <v>17</v>
      </c>
      <c r="N258" s="181" t="s">
        <v>41</v>
      </c>
      <c r="O258" s="182">
        <v>0.72799999999999998</v>
      </c>
      <c r="P258" s="182">
        <f>O258*H258</f>
        <v>145.59999999999999</v>
      </c>
      <c r="Q258" s="182">
        <v>0.00049569999999999996</v>
      </c>
      <c r="R258" s="182">
        <f>Q258*H258</f>
        <v>0.099139999999999992</v>
      </c>
      <c r="S258" s="182">
        <v>0</v>
      </c>
      <c r="T258" s="183">
        <f>S258*H258</f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84" t="s">
        <v>196</v>
      </c>
      <c r="AT258" s="184" t="s">
        <v>123</v>
      </c>
      <c r="AU258" s="184" t="s">
        <v>80</v>
      </c>
      <c r="AY258" s="14" t="s">
        <v>128</v>
      </c>
      <c r="BE258" s="185">
        <f>IF(N258="základní",J258,0)</f>
        <v>109912</v>
      </c>
      <c r="BF258" s="185">
        <f>IF(N258="snížená",J258,0)</f>
        <v>0</v>
      </c>
      <c r="BG258" s="185">
        <f>IF(N258="zákl. přenesená",J258,0)</f>
        <v>0</v>
      </c>
      <c r="BH258" s="185">
        <f>IF(N258="sníž. přenesená",J258,0)</f>
        <v>0</v>
      </c>
      <c r="BI258" s="185">
        <f>IF(N258="nulová",J258,0)</f>
        <v>0</v>
      </c>
      <c r="BJ258" s="14" t="s">
        <v>78</v>
      </c>
      <c r="BK258" s="185">
        <f>ROUND(I258*H258,2)</f>
        <v>109912</v>
      </c>
      <c r="BL258" s="14" t="s">
        <v>196</v>
      </c>
      <c r="BM258" s="184" t="s">
        <v>422</v>
      </c>
    </row>
    <row r="259" s="2" customFormat="1">
      <c r="A259" s="29"/>
      <c r="B259" s="30"/>
      <c r="C259" s="31"/>
      <c r="D259" s="186" t="s">
        <v>130</v>
      </c>
      <c r="E259" s="31"/>
      <c r="F259" s="187" t="s">
        <v>423</v>
      </c>
      <c r="G259" s="31"/>
      <c r="H259" s="31"/>
      <c r="I259" s="31"/>
      <c r="J259" s="31"/>
      <c r="K259" s="31"/>
      <c r="L259" s="35"/>
      <c r="M259" s="188"/>
      <c r="N259" s="189"/>
      <c r="O259" s="74"/>
      <c r="P259" s="74"/>
      <c r="Q259" s="74"/>
      <c r="R259" s="74"/>
      <c r="S259" s="74"/>
      <c r="T259" s="75"/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T259" s="14" t="s">
        <v>130</v>
      </c>
      <c r="AU259" s="14" t="s">
        <v>80</v>
      </c>
    </row>
    <row r="260" s="2" customFormat="1">
      <c r="A260" s="29"/>
      <c r="B260" s="30"/>
      <c r="C260" s="31"/>
      <c r="D260" s="206" t="s">
        <v>212</v>
      </c>
      <c r="E260" s="31"/>
      <c r="F260" s="207" t="s">
        <v>424</v>
      </c>
      <c r="G260" s="31"/>
      <c r="H260" s="31"/>
      <c r="I260" s="31"/>
      <c r="J260" s="31"/>
      <c r="K260" s="31"/>
      <c r="L260" s="35"/>
      <c r="M260" s="188"/>
      <c r="N260" s="189"/>
      <c r="O260" s="74"/>
      <c r="P260" s="74"/>
      <c r="Q260" s="74"/>
      <c r="R260" s="74"/>
      <c r="S260" s="74"/>
      <c r="T260" s="75"/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T260" s="14" t="s">
        <v>212</v>
      </c>
      <c r="AU260" s="14" t="s">
        <v>80</v>
      </c>
    </row>
    <row r="261" s="2" customFormat="1" ht="24.15" customHeight="1">
      <c r="A261" s="29"/>
      <c r="B261" s="30"/>
      <c r="C261" s="174" t="s">
        <v>363</v>
      </c>
      <c r="D261" s="174" t="s">
        <v>123</v>
      </c>
      <c r="E261" s="175" t="s">
        <v>425</v>
      </c>
      <c r="F261" s="176" t="s">
        <v>426</v>
      </c>
      <c r="G261" s="177" t="s">
        <v>152</v>
      </c>
      <c r="H261" s="178">
        <v>10</v>
      </c>
      <c r="I261" s="179">
        <v>959.76999999999998</v>
      </c>
      <c r="J261" s="179">
        <f>ROUND(I261*H261,2)</f>
        <v>9597.7000000000007</v>
      </c>
      <c r="K261" s="176" t="s">
        <v>210</v>
      </c>
      <c r="L261" s="35"/>
      <c r="M261" s="180" t="s">
        <v>17</v>
      </c>
      <c r="N261" s="181" t="s">
        <v>41</v>
      </c>
      <c r="O261" s="182">
        <v>0.38</v>
      </c>
      <c r="P261" s="182">
        <f>O261*H261</f>
        <v>3.7999999999999998</v>
      </c>
      <c r="Q261" s="182">
        <v>0.00076999999999999996</v>
      </c>
      <c r="R261" s="182">
        <f>Q261*H261</f>
        <v>0.0076999999999999994</v>
      </c>
      <c r="S261" s="182">
        <v>0</v>
      </c>
      <c r="T261" s="183">
        <f>S261*H261</f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84" t="s">
        <v>196</v>
      </c>
      <c r="AT261" s="184" t="s">
        <v>123</v>
      </c>
      <c r="AU261" s="184" t="s">
        <v>80</v>
      </c>
      <c r="AY261" s="14" t="s">
        <v>128</v>
      </c>
      <c r="BE261" s="185">
        <f>IF(N261="základní",J261,0)</f>
        <v>9597.7000000000007</v>
      </c>
      <c r="BF261" s="185">
        <f>IF(N261="snížená",J261,0)</f>
        <v>0</v>
      </c>
      <c r="BG261" s="185">
        <f>IF(N261="zákl. přenesená",J261,0)</f>
        <v>0</v>
      </c>
      <c r="BH261" s="185">
        <f>IF(N261="sníž. přenesená",J261,0)</f>
        <v>0</v>
      </c>
      <c r="BI261" s="185">
        <f>IF(N261="nulová",J261,0)</f>
        <v>0</v>
      </c>
      <c r="BJ261" s="14" t="s">
        <v>78</v>
      </c>
      <c r="BK261" s="185">
        <f>ROUND(I261*H261,2)</f>
        <v>9597.7000000000007</v>
      </c>
      <c r="BL261" s="14" t="s">
        <v>196</v>
      </c>
      <c r="BM261" s="184" t="s">
        <v>427</v>
      </c>
    </row>
    <row r="262" s="2" customFormat="1">
      <c r="A262" s="29"/>
      <c r="B262" s="30"/>
      <c r="C262" s="31"/>
      <c r="D262" s="186" t="s">
        <v>130</v>
      </c>
      <c r="E262" s="31"/>
      <c r="F262" s="187" t="s">
        <v>428</v>
      </c>
      <c r="G262" s="31"/>
      <c r="H262" s="31"/>
      <c r="I262" s="31"/>
      <c r="J262" s="31"/>
      <c r="K262" s="31"/>
      <c r="L262" s="35"/>
      <c r="M262" s="188"/>
      <c r="N262" s="189"/>
      <c r="O262" s="74"/>
      <c r="P262" s="74"/>
      <c r="Q262" s="74"/>
      <c r="R262" s="74"/>
      <c r="S262" s="74"/>
      <c r="T262" s="75"/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T262" s="14" t="s">
        <v>130</v>
      </c>
      <c r="AU262" s="14" t="s">
        <v>80</v>
      </c>
    </row>
    <row r="263" s="2" customFormat="1">
      <c r="A263" s="29"/>
      <c r="B263" s="30"/>
      <c r="C263" s="31"/>
      <c r="D263" s="206" t="s">
        <v>212</v>
      </c>
      <c r="E263" s="31"/>
      <c r="F263" s="207" t="s">
        <v>429</v>
      </c>
      <c r="G263" s="31"/>
      <c r="H263" s="31"/>
      <c r="I263" s="31"/>
      <c r="J263" s="31"/>
      <c r="K263" s="31"/>
      <c r="L263" s="35"/>
      <c r="M263" s="188"/>
      <c r="N263" s="189"/>
      <c r="O263" s="74"/>
      <c r="P263" s="74"/>
      <c r="Q263" s="74"/>
      <c r="R263" s="74"/>
      <c r="S263" s="74"/>
      <c r="T263" s="75"/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T263" s="14" t="s">
        <v>212</v>
      </c>
      <c r="AU263" s="14" t="s">
        <v>80</v>
      </c>
    </row>
    <row r="264" s="2" customFormat="1" ht="21.75" customHeight="1">
      <c r="A264" s="29"/>
      <c r="B264" s="30"/>
      <c r="C264" s="174" t="s">
        <v>430</v>
      </c>
      <c r="D264" s="174" t="s">
        <v>123</v>
      </c>
      <c r="E264" s="175" t="s">
        <v>431</v>
      </c>
      <c r="F264" s="176" t="s">
        <v>432</v>
      </c>
      <c r="G264" s="177" t="s">
        <v>169</v>
      </c>
      <c r="H264" s="178">
        <v>200</v>
      </c>
      <c r="I264" s="179">
        <v>28.760000000000002</v>
      </c>
      <c r="J264" s="179">
        <f>ROUND(I264*H264,2)</f>
        <v>5752</v>
      </c>
      <c r="K264" s="176" t="s">
        <v>210</v>
      </c>
      <c r="L264" s="35"/>
      <c r="M264" s="180" t="s">
        <v>17</v>
      </c>
      <c r="N264" s="181" t="s">
        <v>41</v>
      </c>
      <c r="O264" s="182">
        <v>0.048000000000000001</v>
      </c>
      <c r="P264" s="182">
        <f>O264*H264</f>
        <v>9.5999999999999996</v>
      </c>
      <c r="Q264" s="182">
        <v>0</v>
      </c>
      <c r="R264" s="182">
        <f>Q264*H264</f>
        <v>0</v>
      </c>
      <c r="S264" s="182">
        <v>0</v>
      </c>
      <c r="T264" s="183">
        <f>S264*H264</f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84" t="s">
        <v>196</v>
      </c>
      <c r="AT264" s="184" t="s">
        <v>123</v>
      </c>
      <c r="AU264" s="184" t="s">
        <v>80</v>
      </c>
      <c r="AY264" s="14" t="s">
        <v>128</v>
      </c>
      <c r="BE264" s="185">
        <f>IF(N264="základní",J264,0)</f>
        <v>5752</v>
      </c>
      <c r="BF264" s="185">
        <f>IF(N264="snížená",J264,0)</f>
        <v>0</v>
      </c>
      <c r="BG264" s="185">
        <f>IF(N264="zákl. přenesená",J264,0)</f>
        <v>0</v>
      </c>
      <c r="BH264" s="185">
        <f>IF(N264="sníž. přenesená",J264,0)</f>
        <v>0</v>
      </c>
      <c r="BI264" s="185">
        <f>IF(N264="nulová",J264,0)</f>
        <v>0</v>
      </c>
      <c r="BJ264" s="14" t="s">
        <v>78</v>
      </c>
      <c r="BK264" s="185">
        <f>ROUND(I264*H264,2)</f>
        <v>5752</v>
      </c>
      <c r="BL264" s="14" t="s">
        <v>196</v>
      </c>
      <c r="BM264" s="184" t="s">
        <v>433</v>
      </c>
    </row>
    <row r="265" s="2" customFormat="1">
      <c r="A265" s="29"/>
      <c r="B265" s="30"/>
      <c r="C265" s="31"/>
      <c r="D265" s="186" t="s">
        <v>130</v>
      </c>
      <c r="E265" s="31"/>
      <c r="F265" s="187" t="s">
        <v>434</v>
      </c>
      <c r="G265" s="31"/>
      <c r="H265" s="31"/>
      <c r="I265" s="31"/>
      <c r="J265" s="31"/>
      <c r="K265" s="31"/>
      <c r="L265" s="35"/>
      <c r="M265" s="188"/>
      <c r="N265" s="189"/>
      <c r="O265" s="74"/>
      <c r="P265" s="74"/>
      <c r="Q265" s="74"/>
      <c r="R265" s="74"/>
      <c r="S265" s="74"/>
      <c r="T265" s="75"/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T265" s="14" t="s">
        <v>130</v>
      </c>
      <c r="AU265" s="14" t="s">
        <v>80</v>
      </c>
    </row>
    <row r="266" s="2" customFormat="1">
      <c r="A266" s="29"/>
      <c r="B266" s="30"/>
      <c r="C266" s="31"/>
      <c r="D266" s="206" t="s">
        <v>212</v>
      </c>
      <c r="E266" s="31"/>
      <c r="F266" s="207" t="s">
        <v>435</v>
      </c>
      <c r="G266" s="31"/>
      <c r="H266" s="31"/>
      <c r="I266" s="31"/>
      <c r="J266" s="31"/>
      <c r="K266" s="31"/>
      <c r="L266" s="35"/>
      <c r="M266" s="188"/>
      <c r="N266" s="189"/>
      <c r="O266" s="74"/>
      <c r="P266" s="74"/>
      <c r="Q266" s="74"/>
      <c r="R266" s="74"/>
      <c r="S266" s="74"/>
      <c r="T266" s="75"/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T266" s="14" t="s">
        <v>212</v>
      </c>
      <c r="AU266" s="14" t="s">
        <v>80</v>
      </c>
    </row>
    <row r="267" s="2" customFormat="1" ht="24.15" customHeight="1">
      <c r="A267" s="29"/>
      <c r="B267" s="30"/>
      <c r="C267" s="174" t="s">
        <v>374</v>
      </c>
      <c r="D267" s="174" t="s">
        <v>123</v>
      </c>
      <c r="E267" s="175" t="s">
        <v>436</v>
      </c>
      <c r="F267" s="176" t="s">
        <v>437</v>
      </c>
      <c r="G267" s="177" t="s">
        <v>356</v>
      </c>
      <c r="H267" s="178">
        <v>5</v>
      </c>
      <c r="I267" s="179">
        <v>891.05999999999995</v>
      </c>
      <c r="J267" s="179">
        <f>ROUND(I267*H267,2)</f>
        <v>4455.3000000000002</v>
      </c>
      <c r="K267" s="176" t="s">
        <v>210</v>
      </c>
      <c r="L267" s="35"/>
      <c r="M267" s="180" t="s">
        <v>17</v>
      </c>
      <c r="N267" s="181" t="s">
        <v>41</v>
      </c>
      <c r="O267" s="182">
        <v>0.95399999999999996</v>
      </c>
      <c r="P267" s="182">
        <f>O267*H267</f>
        <v>4.7699999999999996</v>
      </c>
      <c r="Q267" s="182">
        <v>0</v>
      </c>
      <c r="R267" s="182">
        <f>Q267*H267</f>
        <v>0</v>
      </c>
      <c r="S267" s="182">
        <v>0</v>
      </c>
      <c r="T267" s="183">
        <f>S267*H267</f>
        <v>0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184" t="s">
        <v>196</v>
      </c>
      <c r="AT267" s="184" t="s">
        <v>123</v>
      </c>
      <c r="AU267" s="184" t="s">
        <v>80</v>
      </c>
      <c r="AY267" s="14" t="s">
        <v>128</v>
      </c>
      <c r="BE267" s="185">
        <f>IF(N267="základní",J267,0)</f>
        <v>4455.3000000000002</v>
      </c>
      <c r="BF267" s="185">
        <f>IF(N267="snížená",J267,0)</f>
        <v>0</v>
      </c>
      <c r="BG267" s="185">
        <f>IF(N267="zákl. přenesená",J267,0)</f>
        <v>0</v>
      </c>
      <c r="BH267" s="185">
        <f>IF(N267="sníž. přenesená",J267,0)</f>
        <v>0</v>
      </c>
      <c r="BI267" s="185">
        <f>IF(N267="nulová",J267,0)</f>
        <v>0</v>
      </c>
      <c r="BJ267" s="14" t="s">
        <v>78</v>
      </c>
      <c r="BK267" s="185">
        <f>ROUND(I267*H267,2)</f>
        <v>4455.3000000000002</v>
      </c>
      <c r="BL267" s="14" t="s">
        <v>196</v>
      </c>
      <c r="BM267" s="184" t="s">
        <v>438</v>
      </c>
    </row>
    <row r="268" s="2" customFormat="1">
      <c r="A268" s="29"/>
      <c r="B268" s="30"/>
      <c r="C268" s="31"/>
      <c r="D268" s="186" t="s">
        <v>130</v>
      </c>
      <c r="E268" s="31"/>
      <c r="F268" s="187" t="s">
        <v>439</v>
      </c>
      <c r="G268" s="31"/>
      <c r="H268" s="31"/>
      <c r="I268" s="31"/>
      <c r="J268" s="31"/>
      <c r="K268" s="31"/>
      <c r="L268" s="35"/>
      <c r="M268" s="188"/>
      <c r="N268" s="189"/>
      <c r="O268" s="74"/>
      <c r="P268" s="74"/>
      <c r="Q268" s="74"/>
      <c r="R268" s="74"/>
      <c r="S268" s="74"/>
      <c r="T268" s="75"/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T268" s="14" t="s">
        <v>130</v>
      </c>
      <c r="AU268" s="14" t="s">
        <v>80</v>
      </c>
    </row>
    <row r="269" s="2" customFormat="1">
      <c r="A269" s="29"/>
      <c r="B269" s="30"/>
      <c r="C269" s="31"/>
      <c r="D269" s="206" t="s">
        <v>212</v>
      </c>
      <c r="E269" s="31"/>
      <c r="F269" s="207" t="s">
        <v>440</v>
      </c>
      <c r="G269" s="31"/>
      <c r="H269" s="31"/>
      <c r="I269" s="31"/>
      <c r="J269" s="31"/>
      <c r="K269" s="31"/>
      <c r="L269" s="35"/>
      <c r="M269" s="188"/>
      <c r="N269" s="189"/>
      <c r="O269" s="74"/>
      <c r="P269" s="74"/>
      <c r="Q269" s="74"/>
      <c r="R269" s="74"/>
      <c r="S269" s="74"/>
      <c r="T269" s="75"/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T269" s="14" t="s">
        <v>212</v>
      </c>
      <c r="AU269" s="14" t="s">
        <v>80</v>
      </c>
    </row>
    <row r="270" s="12" customFormat="1" ht="22.8" customHeight="1">
      <c r="A270" s="12"/>
      <c r="B270" s="191"/>
      <c r="C270" s="192"/>
      <c r="D270" s="193" t="s">
        <v>69</v>
      </c>
      <c r="E270" s="204" t="s">
        <v>441</v>
      </c>
      <c r="F270" s="204" t="s">
        <v>442</v>
      </c>
      <c r="G270" s="192"/>
      <c r="H270" s="192"/>
      <c r="I270" s="192"/>
      <c r="J270" s="205">
        <f>BK270</f>
        <v>300727.5</v>
      </c>
      <c r="K270" s="192"/>
      <c r="L270" s="196"/>
      <c r="M270" s="197"/>
      <c r="N270" s="198"/>
      <c r="O270" s="198"/>
      <c r="P270" s="199">
        <f>SUM(P271:P294)</f>
        <v>363.35000000000002</v>
      </c>
      <c r="Q270" s="198"/>
      <c r="R270" s="199">
        <f>SUM(R271:R294)</f>
        <v>0.45293440000000001</v>
      </c>
      <c r="S270" s="198"/>
      <c r="T270" s="200">
        <f>SUM(T271:T294)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01" t="s">
        <v>80</v>
      </c>
      <c r="AT270" s="202" t="s">
        <v>69</v>
      </c>
      <c r="AU270" s="202" t="s">
        <v>78</v>
      </c>
      <c r="AY270" s="201" t="s">
        <v>128</v>
      </c>
      <c r="BK270" s="203">
        <f>SUM(BK271:BK294)</f>
        <v>300727.5</v>
      </c>
    </row>
    <row r="271" s="2" customFormat="1" ht="24.15" customHeight="1">
      <c r="A271" s="29"/>
      <c r="B271" s="30"/>
      <c r="C271" s="174" t="s">
        <v>443</v>
      </c>
      <c r="D271" s="174" t="s">
        <v>123</v>
      </c>
      <c r="E271" s="175" t="s">
        <v>444</v>
      </c>
      <c r="F271" s="176" t="s">
        <v>445</v>
      </c>
      <c r="G271" s="177" t="s">
        <v>169</v>
      </c>
      <c r="H271" s="178">
        <v>400</v>
      </c>
      <c r="I271" s="179">
        <v>379.43000000000001</v>
      </c>
      <c r="J271" s="179">
        <f>ROUND(I271*H271,2)</f>
        <v>151772</v>
      </c>
      <c r="K271" s="176" t="s">
        <v>210</v>
      </c>
      <c r="L271" s="35"/>
      <c r="M271" s="180" t="s">
        <v>17</v>
      </c>
      <c r="N271" s="181" t="s">
        <v>41</v>
      </c>
      <c r="O271" s="182">
        <v>0.52900000000000003</v>
      </c>
      <c r="P271" s="182">
        <f>O271*H271</f>
        <v>211.60000000000002</v>
      </c>
      <c r="Q271" s="182">
        <v>0.00075230000000000002</v>
      </c>
      <c r="R271" s="182">
        <f>Q271*H271</f>
        <v>0.30092000000000002</v>
      </c>
      <c r="S271" s="182">
        <v>0</v>
      </c>
      <c r="T271" s="183">
        <f>S271*H271</f>
        <v>0</v>
      </c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R271" s="184" t="s">
        <v>196</v>
      </c>
      <c r="AT271" s="184" t="s">
        <v>123</v>
      </c>
      <c r="AU271" s="184" t="s">
        <v>80</v>
      </c>
      <c r="AY271" s="14" t="s">
        <v>128</v>
      </c>
      <c r="BE271" s="185">
        <f>IF(N271="základní",J271,0)</f>
        <v>151772</v>
      </c>
      <c r="BF271" s="185">
        <f>IF(N271="snížená",J271,0)</f>
        <v>0</v>
      </c>
      <c r="BG271" s="185">
        <f>IF(N271="zákl. přenesená",J271,0)</f>
        <v>0</v>
      </c>
      <c r="BH271" s="185">
        <f>IF(N271="sníž. přenesená",J271,0)</f>
        <v>0</v>
      </c>
      <c r="BI271" s="185">
        <f>IF(N271="nulová",J271,0)</f>
        <v>0</v>
      </c>
      <c r="BJ271" s="14" t="s">
        <v>78</v>
      </c>
      <c r="BK271" s="185">
        <f>ROUND(I271*H271,2)</f>
        <v>151772</v>
      </c>
      <c r="BL271" s="14" t="s">
        <v>196</v>
      </c>
      <c r="BM271" s="184" t="s">
        <v>446</v>
      </c>
    </row>
    <row r="272" s="2" customFormat="1">
      <c r="A272" s="29"/>
      <c r="B272" s="30"/>
      <c r="C272" s="31"/>
      <c r="D272" s="186" t="s">
        <v>130</v>
      </c>
      <c r="E272" s="31"/>
      <c r="F272" s="187" t="s">
        <v>447</v>
      </c>
      <c r="G272" s="31"/>
      <c r="H272" s="31"/>
      <c r="I272" s="31"/>
      <c r="J272" s="31"/>
      <c r="K272" s="31"/>
      <c r="L272" s="35"/>
      <c r="M272" s="188"/>
      <c r="N272" s="189"/>
      <c r="O272" s="74"/>
      <c r="P272" s="74"/>
      <c r="Q272" s="74"/>
      <c r="R272" s="74"/>
      <c r="S272" s="74"/>
      <c r="T272" s="75"/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T272" s="14" t="s">
        <v>130</v>
      </c>
      <c r="AU272" s="14" t="s">
        <v>80</v>
      </c>
    </row>
    <row r="273" s="2" customFormat="1">
      <c r="A273" s="29"/>
      <c r="B273" s="30"/>
      <c r="C273" s="31"/>
      <c r="D273" s="206" t="s">
        <v>212</v>
      </c>
      <c r="E273" s="31"/>
      <c r="F273" s="207" t="s">
        <v>448</v>
      </c>
      <c r="G273" s="31"/>
      <c r="H273" s="31"/>
      <c r="I273" s="31"/>
      <c r="J273" s="31"/>
      <c r="K273" s="31"/>
      <c r="L273" s="35"/>
      <c r="M273" s="188"/>
      <c r="N273" s="189"/>
      <c r="O273" s="74"/>
      <c r="P273" s="74"/>
      <c r="Q273" s="74"/>
      <c r="R273" s="74"/>
      <c r="S273" s="74"/>
      <c r="T273" s="75"/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T273" s="14" t="s">
        <v>212</v>
      </c>
      <c r="AU273" s="14" t="s">
        <v>80</v>
      </c>
    </row>
    <row r="274" s="2" customFormat="1" ht="37.8" customHeight="1">
      <c r="A274" s="29"/>
      <c r="B274" s="30"/>
      <c r="C274" s="174" t="s">
        <v>379</v>
      </c>
      <c r="D274" s="174" t="s">
        <v>123</v>
      </c>
      <c r="E274" s="175" t="s">
        <v>449</v>
      </c>
      <c r="F274" s="176" t="s">
        <v>450</v>
      </c>
      <c r="G274" s="177" t="s">
        <v>169</v>
      </c>
      <c r="H274" s="178">
        <v>400</v>
      </c>
      <c r="I274" s="179">
        <v>76.840000000000003</v>
      </c>
      <c r="J274" s="179">
        <f>ROUND(I274*H274,2)</f>
        <v>30736</v>
      </c>
      <c r="K274" s="176" t="s">
        <v>210</v>
      </c>
      <c r="L274" s="35"/>
      <c r="M274" s="180" t="s">
        <v>17</v>
      </c>
      <c r="N274" s="181" t="s">
        <v>41</v>
      </c>
      <c r="O274" s="182">
        <v>0.10299999999999999</v>
      </c>
      <c r="P274" s="182">
        <f>O274*H274</f>
        <v>41.199999999999996</v>
      </c>
      <c r="Q274" s="182">
        <v>3.642E-05</v>
      </c>
      <c r="R274" s="182">
        <f>Q274*H274</f>
        <v>0.014567999999999999</v>
      </c>
      <c r="S274" s="182">
        <v>0</v>
      </c>
      <c r="T274" s="183">
        <f>S274*H274</f>
        <v>0</v>
      </c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R274" s="184" t="s">
        <v>196</v>
      </c>
      <c r="AT274" s="184" t="s">
        <v>123</v>
      </c>
      <c r="AU274" s="184" t="s">
        <v>80</v>
      </c>
      <c r="AY274" s="14" t="s">
        <v>128</v>
      </c>
      <c r="BE274" s="185">
        <f>IF(N274="základní",J274,0)</f>
        <v>30736</v>
      </c>
      <c r="BF274" s="185">
        <f>IF(N274="snížená",J274,0)</f>
        <v>0</v>
      </c>
      <c r="BG274" s="185">
        <f>IF(N274="zákl. přenesená",J274,0)</f>
        <v>0</v>
      </c>
      <c r="BH274" s="185">
        <f>IF(N274="sníž. přenesená",J274,0)</f>
        <v>0</v>
      </c>
      <c r="BI274" s="185">
        <f>IF(N274="nulová",J274,0)</f>
        <v>0</v>
      </c>
      <c r="BJ274" s="14" t="s">
        <v>78</v>
      </c>
      <c r="BK274" s="185">
        <f>ROUND(I274*H274,2)</f>
        <v>30736</v>
      </c>
      <c r="BL274" s="14" t="s">
        <v>196</v>
      </c>
      <c r="BM274" s="184" t="s">
        <v>451</v>
      </c>
    </row>
    <row r="275" s="2" customFormat="1">
      <c r="A275" s="29"/>
      <c r="B275" s="30"/>
      <c r="C275" s="31"/>
      <c r="D275" s="186" t="s">
        <v>130</v>
      </c>
      <c r="E275" s="31"/>
      <c r="F275" s="187" t="s">
        <v>452</v>
      </c>
      <c r="G275" s="31"/>
      <c r="H275" s="31"/>
      <c r="I275" s="31"/>
      <c r="J275" s="31"/>
      <c r="K275" s="31"/>
      <c r="L275" s="35"/>
      <c r="M275" s="188"/>
      <c r="N275" s="189"/>
      <c r="O275" s="74"/>
      <c r="P275" s="74"/>
      <c r="Q275" s="74"/>
      <c r="R275" s="74"/>
      <c r="S275" s="74"/>
      <c r="T275" s="75"/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T275" s="14" t="s">
        <v>130</v>
      </c>
      <c r="AU275" s="14" t="s">
        <v>80</v>
      </c>
    </row>
    <row r="276" s="2" customFormat="1">
      <c r="A276" s="29"/>
      <c r="B276" s="30"/>
      <c r="C276" s="31"/>
      <c r="D276" s="206" t="s">
        <v>212</v>
      </c>
      <c r="E276" s="31"/>
      <c r="F276" s="207" t="s">
        <v>453</v>
      </c>
      <c r="G276" s="31"/>
      <c r="H276" s="31"/>
      <c r="I276" s="31"/>
      <c r="J276" s="31"/>
      <c r="K276" s="31"/>
      <c r="L276" s="35"/>
      <c r="M276" s="188"/>
      <c r="N276" s="189"/>
      <c r="O276" s="74"/>
      <c r="P276" s="74"/>
      <c r="Q276" s="74"/>
      <c r="R276" s="74"/>
      <c r="S276" s="74"/>
      <c r="T276" s="75"/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T276" s="14" t="s">
        <v>212</v>
      </c>
      <c r="AU276" s="14" t="s">
        <v>80</v>
      </c>
    </row>
    <row r="277" s="2" customFormat="1" ht="21.75" customHeight="1">
      <c r="A277" s="29"/>
      <c r="B277" s="30"/>
      <c r="C277" s="174" t="s">
        <v>454</v>
      </c>
      <c r="D277" s="174" t="s">
        <v>123</v>
      </c>
      <c r="E277" s="175" t="s">
        <v>455</v>
      </c>
      <c r="F277" s="176" t="s">
        <v>456</v>
      </c>
      <c r="G277" s="177" t="s">
        <v>152</v>
      </c>
      <c r="H277" s="178">
        <v>50</v>
      </c>
      <c r="I277" s="179">
        <v>222.37000000000001</v>
      </c>
      <c r="J277" s="179">
        <f>ROUND(I277*H277,2)</f>
        <v>11118.5</v>
      </c>
      <c r="K277" s="176" t="s">
        <v>210</v>
      </c>
      <c r="L277" s="35"/>
      <c r="M277" s="180" t="s">
        <v>17</v>
      </c>
      <c r="N277" s="181" t="s">
        <v>41</v>
      </c>
      <c r="O277" s="182">
        <v>0.23000000000000001</v>
      </c>
      <c r="P277" s="182">
        <f>O277*H277</f>
        <v>11.5</v>
      </c>
      <c r="Q277" s="182">
        <v>0.00012557000000000001</v>
      </c>
      <c r="R277" s="182">
        <f>Q277*H277</f>
        <v>0.0062785000000000002</v>
      </c>
      <c r="S277" s="182">
        <v>0</v>
      </c>
      <c r="T277" s="183">
        <f>S277*H277</f>
        <v>0</v>
      </c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R277" s="184" t="s">
        <v>196</v>
      </c>
      <c r="AT277" s="184" t="s">
        <v>123</v>
      </c>
      <c r="AU277" s="184" t="s">
        <v>80</v>
      </c>
      <c r="AY277" s="14" t="s">
        <v>128</v>
      </c>
      <c r="BE277" s="185">
        <f>IF(N277="základní",J277,0)</f>
        <v>11118.5</v>
      </c>
      <c r="BF277" s="185">
        <f>IF(N277="snížená",J277,0)</f>
        <v>0</v>
      </c>
      <c r="BG277" s="185">
        <f>IF(N277="zákl. přenesená",J277,0)</f>
        <v>0</v>
      </c>
      <c r="BH277" s="185">
        <f>IF(N277="sníž. přenesená",J277,0)</f>
        <v>0</v>
      </c>
      <c r="BI277" s="185">
        <f>IF(N277="nulová",J277,0)</f>
        <v>0</v>
      </c>
      <c r="BJ277" s="14" t="s">
        <v>78</v>
      </c>
      <c r="BK277" s="185">
        <f>ROUND(I277*H277,2)</f>
        <v>11118.5</v>
      </c>
      <c r="BL277" s="14" t="s">
        <v>196</v>
      </c>
      <c r="BM277" s="184" t="s">
        <v>457</v>
      </c>
    </row>
    <row r="278" s="2" customFormat="1">
      <c r="A278" s="29"/>
      <c r="B278" s="30"/>
      <c r="C278" s="31"/>
      <c r="D278" s="186" t="s">
        <v>130</v>
      </c>
      <c r="E278" s="31"/>
      <c r="F278" s="187" t="s">
        <v>458</v>
      </c>
      <c r="G278" s="31"/>
      <c r="H278" s="31"/>
      <c r="I278" s="31"/>
      <c r="J278" s="31"/>
      <c r="K278" s="31"/>
      <c r="L278" s="35"/>
      <c r="M278" s="188"/>
      <c r="N278" s="189"/>
      <c r="O278" s="74"/>
      <c r="P278" s="74"/>
      <c r="Q278" s="74"/>
      <c r="R278" s="74"/>
      <c r="S278" s="74"/>
      <c r="T278" s="75"/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T278" s="14" t="s">
        <v>130</v>
      </c>
      <c r="AU278" s="14" t="s">
        <v>80</v>
      </c>
    </row>
    <row r="279" s="2" customFormat="1">
      <c r="A279" s="29"/>
      <c r="B279" s="30"/>
      <c r="C279" s="31"/>
      <c r="D279" s="206" t="s">
        <v>212</v>
      </c>
      <c r="E279" s="31"/>
      <c r="F279" s="207" t="s">
        <v>459</v>
      </c>
      <c r="G279" s="31"/>
      <c r="H279" s="31"/>
      <c r="I279" s="31"/>
      <c r="J279" s="31"/>
      <c r="K279" s="31"/>
      <c r="L279" s="35"/>
      <c r="M279" s="188"/>
      <c r="N279" s="189"/>
      <c r="O279" s="74"/>
      <c r="P279" s="74"/>
      <c r="Q279" s="74"/>
      <c r="R279" s="74"/>
      <c r="S279" s="74"/>
      <c r="T279" s="75"/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T279" s="14" t="s">
        <v>212</v>
      </c>
      <c r="AU279" s="14" t="s">
        <v>80</v>
      </c>
    </row>
    <row r="280" s="2" customFormat="1" ht="24.15" customHeight="1">
      <c r="A280" s="29"/>
      <c r="B280" s="30"/>
      <c r="C280" s="174" t="s">
        <v>385</v>
      </c>
      <c r="D280" s="174" t="s">
        <v>123</v>
      </c>
      <c r="E280" s="175" t="s">
        <v>460</v>
      </c>
      <c r="F280" s="176" t="s">
        <v>461</v>
      </c>
      <c r="G280" s="177" t="s">
        <v>152</v>
      </c>
      <c r="H280" s="178">
        <v>50</v>
      </c>
      <c r="I280" s="179">
        <v>510.18000000000001</v>
      </c>
      <c r="J280" s="179">
        <f>ROUND(I280*H280,2)</f>
        <v>25509</v>
      </c>
      <c r="K280" s="176" t="s">
        <v>210</v>
      </c>
      <c r="L280" s="35"/>
      <c r="M280" s="180" t="s">
        <v>17</v>
      </c>
      <c r="N280" s="181" t="s">
        <v>41</v>
      </c>
      <c r="O280" s="182">
        <v>0.16</v>
      </c>
      <c r="P280" s="182">
        <f>O280*H280</f>
        <v>8</v>
      </c>
      <c r="Q280" s="182">
        <v>0.00027956999999999998</v>
      </c>
      <c r="R280" s="182">
        <f>Q280*H280</f>
        <v>0.0139785</v>
      </c>
      <c r="S280" s="182">
        <v>0</v>
      </c>
      <c r="T280" s="183">
        <f>S280*H280</f>
        <v>0</v>
      </c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R280" s="184" t="s">
        <v>196</v>
      </c>
      <c r="AT280" s="184" t="s">
        <v>123</v>
      </c>
      <c r="AU280" s="184" t="s">
        <v>80</v>
      </c>
      <c r="AY280" s="14" t="s">
        <v>128</v>
      </c>
      <c r="BE280" s="185">
        <f>IF(N280="základní",J280,0)</f>
        <v>25509</v>
      </c>
      <c r="BF280" s="185">
        <f>IF(N280="snížená",J280,0)</f>
        <v>0</v>
      </c>
      <c r="BG280" s="185">
        <f>IF(N280="zákl. přenesená",J280,0)</f>
        <v>0</v>
      </c>
      <c r="BH280" s="185">
        <f>IF(N280="sníž. přenesená",J280,0)</f>
        <v>0</v>
      </c>
      <c r="BI280" s="185">
        <f>IF(N280="nulová",J280,0)</f>
        <v>0</v>
      </c>
      <c r="BJ280" s="14" t="s">
        <v>78</v>
      </c>
      <c r="BK280" s="185">
        <f>ROUND(I280*H280,2)</f>
        <v>25509</v>
      </c>
      <c r="BL280" s="14" t="s">
        <v>196</v>
      </c>
      <c r="BM280" s="184" t="s">
        <v>462</v>
      </c>
    </row>
    <row r="281" s="2" customFormat="1">
      <c r="A281" s="29"/>
      <c r="B281" s="30"/>
      <c r="C281" s="31"/>
      <c r="D281" s="186" t="s">
        <v>130</v>
      </c>
      <c r="E281" s="31"/>
      <c r="F281" s="187" t="s">
        <v>463</v>
      </c>
      <c r="G281" s="31"/>
      <c r="H281" s="31"/>
      <c r="I281" s="31"/>
      <c r="J281" s="31"/>
      <c r="K281" s="31"/>
      <c r="L281" s="35"/>
      <c r="M281" s="188"/>
      <c r="N281" s="189"/>
      <c r="O281" s="74"/>
      <c r="P281" s="74"/>
      <c r="Q281" s="74"/>
      <c r="R281" s="74"/>
      <c r="S281" s="74"/>
      <c r="T281" s="75"/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T281" s="14" t="s">
        <v>130</v>
      </c>
      <c r="AU281" s="14" t="s">
        <v>80</v>
      </c>
    </row>
    <row r="282" s="2" customFormat="1">
      <c r="A282" s="29"/>
      <c r="B282" s="30"/>
      <c r="C282" s="31"/>
      <c r="D282" s="206" t="s">
        <v>212</v>
      </c>
      <c r="E282" s="31"/>
      <c r="F282" s="207" t="s">
        <v>464</v>
      </c>
      <c r="G282" s="31"/>
      <c r="H282" s="31"/>
      <c r="I282" s="31"/>
      <c r="J282" s="31"/>
      <c r="K282" s="31"/>
      <c r="L282" s="35"/>
      <c r="M282" s="188"/>
      <c r="N282" s="189"/>
      <c r="O282" s="74"/>
      <c r="P282" s="74"/>
      <c r="Q282" s="74"/>
      <c r="R282" s="74"/>
      <c r="S282" s="74"/>
      <c r="T282" s="75"/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  <c r="AT282" s="14" t="s">
        <v>212</v>
      </c>
      <c r="AU282" s="14" t="s">
        <v>80</v>
      </c>
    </row>
    <row r="283" s="2" customFormat="1" ht="16.5" customHeight="1">
      <c r="A283" s="29"/>
      <c r="B283" s="30"/>
      <c r="C283" s="174" t="s">
        <v>465</v>
      </c>
      <c r="D283" s="174" t="s">
        <v>123</v>
      </c>
      <c r="E283" s="175" t="s">
        <v>466</v>
      </c>
      <c r="F283" s="176" t="s">
        <v>467</v>
      </c>
      <c r="G283" s="177" t="s">
        <v>152</v>
      </c>
      <c r="H283" s="178">
        <v>50</v>
      </c>
      <c r="I283" s="179">
        <v>328.88</v>
      </c>
      <c r="J283" s="179">
        <f>ROUND(I283*H283,2)</f>
        <v>16444</v>
      </c>
      <c r="K283" s="176" t="s">
        <v>210</v>
      </c>
      <c r="L283" s="35"/>
      <c r="M283" s="180" t="s">
        <v>17</v>
      </c>
      <c r="N283" s="181" t="s">
        <v>41</v>
      </c>
      <c r="O283" s="182">
        <v>0.20399999999999999</v>
      </c>
      <c r="P283" s="182">
        <f>O283*H283</f>
        <v>10.199999999999999</v>
      </c>
      <c r="Q283" s="182">
        <v>0.00074600000000000003</v>
      </c>
      <c r="R283" s="182">
        <f>Q283*H283</f>
        <v>0.0373</v>
      </c>
      <c r="S283" s="182">
        <v>0</v>
      </c>
      <c r="T283" s="183">
        <f>S283*H283</f>
        <v>0</v>
      </c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29"/>
      <c r="AR283" s="184" t="s">
        <v>196</v>
      </c>
      <c r="AT283" s="184" t="s">
        <v>123</v>
      </c>
      <c r="AU283" s="184" t="s">
        <v>80</v>
      </c>
      <c r="AY283" s="14" t="s">
        <v>128</v>
      </c>
      <c r="BE283" s="185">
        <f>IF(N283="základní",J283,0)</f>
        <v>16444</v>
      </c>
      <c r="BF283" s="185">
        <f>IF(N283="snížená",J283,0)</f>
        <v>0</v>
      </c>
      <c r="BG283" s="185">
        <f>IF(N283="zákl. přenesená",J283,0)</f>
        <v>0</v>
      </c>
      <c r="BH283" s="185">
        <f>IF(N283="sníž. přenesená",J283,0)</f>
        <v>0</v>
      </c>
      <c r="BI283" s="185">
        <f>IF(N283="nulová",J283,0)</f>
        <v>0</v>
      </c>
      <c r="BJ283" s="14" t="s">
        <v>78</v>
      </c>
      <c r="BK283" s="185">
        <f>ROUND(I283*H283,2)</f>
        <v>16444</v>
      </c>
      <c r="BL283" s="14" t="s">
        <v>196</v>
      </c>
      <c r="BM283" s="184" t="s">
        <v>468</v>
      </c>
    </row>
    <row r="284" s="2" customFormat="1">
      <c r="A284" s="29"/>
      <c r="B284" s="30"/>
      <c r="C284" s="31"/>
      <c r="D284" s="186" t="s">
        <v>130</v>
      </c>
      <c r="E284" s="31"/>
      <c r="F284" s="187" t="s">
        <v>469</v>
      </c>
      <c r="G284" s="31"/>
      <c r="H284" s="31"/>
      <c r="I284" s="31"/>
      <c r="J284" s="31"/>
      <c r="K284" s="31"/>
      <c r="L284" s="35"/>
      <c r="M284" s="188"/>
      <c r="N284" s="189"/>
      <c r="O284" s="74"/>
      <c r="P284" s="74"/>
      <c r="Q284" s="74"/>
      <c r="R284" s="74"/>
      <c r="S284" s="74"/>
      <c r="T284" s="75"/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T284" s="14" t="s">
        <v>130</v>
      </c>
      <c r="AU284" s="14" t="s">
        <v>80</v>
      </c>
    </row>
    <row r="285" s="2" customFormat="1">
      <c r="A285" s="29"/>
      <c r="B285" s="30"/>
      <c r="C285" s="31"/>
      <c r="D285" s="206" t="s">
        <v>212</v>
      </c>
      <c r="E285" s="31"/>
      <c r="F285" s="207" t="s">
        <v>470</v>
      </c>
      <c r="G285" s="31"/>
      <c r="H285" s="31"/>
      <c r="I285" s="31"/>
      <c r="J285" s="31"/>
      <c r="K285" s="31"/>
      <c r="L285" s="35"/>
      <c r="M285" s="188"/>
      <c r="N285" s="189"/>
      <c r="O285" s="74"/>
      <c r="P285" s="74"/>
      <c r="Q285" s="74"/>
      <c r="R285" s="74"/>
      <c r="S285" s="74"/>
      <c r="T285" s="75"/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29"/>
      <c r="AT285" s="14" t="s">
        <v>212</v>
      </c>
      <c r="AU285" s="14" t="s">
        <v>80</v>
      </c>
    </row>
    <row r="286" s="2" customFormat="1" ht="24.15" customHeight="1">
      <c r="A286" s="29"/>
      <c r="B286" s="30"/>
      <c r="C286" s="174" t="s">
        <v>390</v>
      </c>
      <c r="D286" s="174" t="s">
        <v>123</v>
      </c>
      <c r="E286" s="175" t="s">
        <v>471</v>
      </c>
      <c r="F286" s="176" t="s">
        <v>472</v>
      </c>
      <c r="G286" s="177" t="s">
        <v>169</v>
      </c>
      <c r="H286" s="178">
        <v>400</v>
      </c>
      <c r="I286" s="179">
        <v>60.729999999999997</v>
      </c>
      <c r="J286" s="179">
        <f>ROUND(I286*H286,2)</f>
        <v>24292</v>
      </c>
      <c r="K286" s="176" t="s">
        <v>210</v>
      </c>
      <c r="L286" s="35"/>
      <c r="M286" s="180" t="s">
        <v>17</v>
      </c>
      <c r="N286" s="181" t="s">
        <v>41</v>
      </c>
      <c r="O286" s="182">
        <v>0.067000000000000004</v>
      </c>
      <c r="P286" s="182">
        <f>O286*H286</f>
        <v>26.800000000000001</v>
      </c>
      <c r="Q286" s="182">
        <v>0.00018972349999999999</v>
      </c>
      <c r="R286" s="182">
        <f>Q286*H286</f>
        <v>0.075889399999999996</v>
      </c>
      <c r="S286" s="182">
        <v>0</v>
      </c>
      <c r="T286" s="183">
        <f>S286*H286</f>
        <v>0</v>
      </c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R286" s="184" t="s">
        <v>196</v>
      </c>
      <c r="AT286" s="184" t="s">
        <v>123</v>
      </c>
      <c r="AU286" s="184" t="s">
        <v>80</v>
      </c>
      <c r="AY286" s="14" t="s">
        <v>128</v>
      </c>
      <c r="BE286" s="185">
        <f>IF(N286="základní",J286,0)</f>
        <v>24292</v>
      </c>
      <c r="BF286" s="185">
        <f>IF(N286="snížená",J286,0)</f>
        <v>0</v>
      </c>
      <c r="BG286" s="185">
        <f>IF(N286="zákl. přenesená",J286,0)</f>
        <v>0</v>
      </c>
      <c r="BH286" s="185">
        <f>IF(N286="sníž. přenesená",J286,0)</f>
        <v>0</v>
      </c>
      <c r="BI286" s="185">
        <f>IF(N286="nulová",J286,0)</f>
        <v>0</v>
      </c>
      <c r="BJ286" s="14" t="s">
        <v>78</v>
      </c>
      <c r="BK286" s="185">
        <f>ROUND(I286*H286,2)</f>
        <v>24292</v>
      </c>
      <c r="BL286" s="14" t="s">
        <v>196</v>
      </c>
      <c r="BM286" s="184" t="s">
        <v>473</v>
      </c>
    </row>
    <row r="287" s="2" customFormat="1">
      <c r="A287" s="29"/>
      <c r="B287" s="30"/>
      <c r="C287" s="31"/>
      <c r="D287" s="186" t="s">
        <v>130</v>
      </c>
      <c r="E287" s="31"/>
      <c r="F287" s="187" t="s">
        <v>474</v>
      </c>
      <c r="G287" s="31"/>
      <c r="H287" s="31"/>
      <c r="I287" s="31"/>
      <c r="J287" s="31"/>
      <c r="K287" s="31"/>
      <c r="L287" s="35"/>
      <c r="M287" s="188"/>
      <c r="N287" s="189"/>
      <c r="O287" s="74"/>
      <c r="P287" s="74"/>
      <c r="Q287" s="74"/>
      <c r="R287" s="74"/>
      <c r="S287" s="74"/>
      <c r="T287" s="75"/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T287" s="14" t="s">
        <v>130</v>
      </c>
      <c r="AU287" s="14" t="s">
        <v>80</v>
      </c>
    </row>
    <row r="288" s="2" customFormat="1">
      <c r="A288" s="29"/>
      <c r="B288" s="30"/>
      <c r="C288" s="31"/>
      <c r="D288" s="206" t="s">
        <v>212</v>
      </c>
      <c r="E288" s="31"/>
      <c r="F288" s="207" t="s">
        <v>475</v>
      </c>
      <c r="G288" s="31"/>
      <c r="H288" s="31"/>
      <c r="I288" s="31"/>
      <c r="J288" s="31"/>
      <c r="K288" s="31"/>
      <c r="L288" s="35"/>
      <c r="M288" s="188"/>
      <c r="N288" s="189"/>
      <c r="O288" s="74"/>
      <c r="P288" s="74"/>
      <c r="Q288" s="74"/>
      <c r="R288" s="74"/>
      <c r="S288" s="74"/>
      <c r="T288" s="75"/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T288" s="14" t="s">
        <v>212</v>
      </c>
      <c r="AU288" s="14" t="s">
        <v>80</v>
      </c>
    </row>
    <row r="289" s="2" customFormat="1" ht="21.75" customHeight="1">
      <c r="A289" s="29"/>
      <c r="B289" s="30"/>
      <c r="C289" s="174" t="s">
        <v>476</v>
      </c>
      <c r="D289" s="174" t="s">
        <v>123</v>
      </c>
      <c r="E289" s="175" t="s">
        <v>477</v>
      </c>
      <c r="F289" s="176" t="s">
        <v>478</v>
      </c>
      <c r="G289" s="177" t="s">
        <v>169</v>
      </c>
      <c r="H289" s="178">
        <v>400</v>
      </c>
      <c r="I289" s="179">
        <v>52.57</v>
      </c>
      <c r="J289" s="179">
        <f>ROUND(I289*H289,2)</f>
        <v>21028</v>
      </c>
      <c r="K289" s="176" t="s">
        <v>210</v>
      </c>
      <c r="L289" s="35"/>
      <c r="M289" s="180" t="s">
        <v>17</v>
      </c>
      <c r="N289" s="181" t="s">
        <v>41</v>
      </c>
      <c r="O289" s="182">
        <v>0.082000000000000003</v>
      </c>
      <c r="P289" s="182">
        <f>O289*H289</f>
        <v>32.800000000000004</v>
      </c>
      <c r="Q289" s="182">
        <v>1.0000000000000001E-05</v>
      </c>
      <c r="R289" s="182">
        <f>Q289*H289</f>
        <v>0.0040000000000000001</v>
      </c>
      <c r="S289" s="182">
        <v>0</v>
      </c>
      <c r="T289" s="183">
        <f>S289*H289</f>
        <v>0</v>
      </c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29"/>
      <c r="AR289" s="184" t="s">
        <v>196</v>
      </c>
      <c r="AT289" s="184" t="s">
        <v>123</v>
      </c>
      <c r="AU289" s="184" t="s">
        <v>80</v>
      </c>
      <c r="AY289" s="14" t="s">
        <v>128</v>
      </c>
      <c r="BE289" s="185">
        <f>IF(N289="základní",J289,0)</f>
        <v>21028</v>
      </c>
      <c r="BF289" s="185">
        <f>IF(N289="snížená",J289,0)</f>
        <v>0</v>
      </c>
      <c r="BG289" s="185">
        <f>IF(N289="zákl. přenesená",J289,0)</f>
        <v>0</v>
      </c>
      <c r="BH289" s="185">
        <f>IF(N289="sníž. přenesená",J289,0)</f>
        <v>0</v>
      </c>
      <c r="BI289" s="185">
        <f>IF(N289="nulová",J289,0)</f>
        <v>0</v>
      </c>
      <c r="BJ289" s="14" t="s">
        <v>78</v>
      </c>
      <c r="BK289" s="185">
        <f>ROUND(I289*H289,2)</f>
        <v>21028</v>
      </c>
      <c r="BL289" s="14" t="s">
        <v>196</v>
      </c>
      <c r="BM289" s="184" t="s">
        <v>479</v>
      </c>
    </row>
    <row r="290" s="2" customFormat="1">
      <c r="A290" s="29"/>
      <c r="B290" s="30"/>
      <c r="C290" s="31"/>
      <c r="D290" s="186" t="s">
        <v>130</v>
      </c>
      <c r="E290" s="31"/>
      <c r="F290" s="187" t="s">
        <v>480</v>
      </c>
      <c r="G290" s="31"/>
      <c r="H290" s="31"/>
      <c r="I290" s="31"/>
      <c r="J290" s="31"/>
      <c r="K290" s="31"/>
      <c r="L290" s="35"/>
      <c r="M290" s="188"/>
      <c r="N290" s="189"/>
      <c r="O290" s="74"/>
      <c r="P290" s="74"/>
      <c r="Q290" s="74"/>
      <c r="R290" s="74"/>
      <c r="S290" s="74"/>
      <c r="T290" s="75"/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T290" s="14" t="s">
        <v>130</v>
      </c>
      <c r="AU290" s="14" t="s">
        <v>80</v>
      </c>
    </row>
    <row r="291" s="2" customFormat="1">
      <c r="A291" s="29"/>
      <c r="B291" s="30"/>
      <c r="C291" s="31"/>
      <c r="D291" s="206" t="s">
        <v>212</v>
      </c>
      <c r="E291" s="31"/>
      <c r="F291" s="207" t="s">
        <v>481</v>
      </c>
      <c r="G291" s="31"/>
      <c r="H291" s="31"/>
      <c r="I291" s="31"/>
      <c r="J291" s="31"/>
      <c r="K291" s="31"/>
      <c r="L291" s="35"/>
      <c r="M291" s="188"/>
      <c r="N291" s="189"/>
      <c r="O291" s="74"/>
      <c r="P291" s="74"/>
      <c r="Q291" s="74"/>
      <c r="R291" s="74"/>
      <c r="S291" s="74"/>
      <c r="T291" s="75"/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29"/>
      <c r="AT291" s="14" t="s">
        <v>212</v>
      </c>
      <c r="AU291" s="14" t="s">
        <v>80</v>
      </c>
    </row>
    <row r="292" s="2" customFormat="1" ht="24.15" customHeight="1">
      <c r="A292" s="29"/>
      <c r="B292" s="30"/>
      <c r="C292" s="174" t="s">
        <v>400</v>
      </c>
      <c r="D292" s="174" t="s">
        <v>123</v>
      </c>
      <c r="E292" s="175" t="s">
        <v>482</v>
      </c>
      <c r="F292" s="176" t="s">
        <v>483</v>
      </c>
      <c r="G292" s="177" t="s">
        <v>356</v>
      </c>
      <c r="H292" s="178">
        <v>25</v>
      </c>
      <c r="I292" s="179">
        <v>793.12</v>
      </c>
      <c r="J292" s="179">
        <f>ROUND(I292*H292,2)</f>
        <v>19828</v>
      </c>
      <c r="K292" s="176" t="s">
        <v>210</v>
      </c>
      <c r="L292" s="35"/>
      <c r="M292" s="180" t="s">
        <v>17</v>
      </c>
      <c r="N292" s="181" t="s">
        <v>41</v>
      </c>
      <c r="O292" s="182">
        <v>0.84999999999999998</v>
      </c>
      <c r="P292" s="182">
        <f>O292*H292</f>
        <v>21.25</v>
      </c>
      <c r="Q292" s="182">
        <v>0</v>
      </c>
      <c r="R292" s="182">
        <f>Q292*H292</f>
        <v>0</v>
      </c>
      <c r="S292" s="182">
        <v>0</v>
      </c>
      <c r="T292" s="183">
        <f>S292*H292</f>
        <v>0</v>
      </c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R292" s="184" t="s">
        <v>196</v>
      </c>
      <c r="AT292" s="184" t="s">
        <v>123</v>
      </c>
      <c r="AU292" s="184" t="s">
        <v>80</v>
      </c>
      <c r="AY292" s="14" t="s">
        <v>128</v>
      </c>
      <c r="BE292" s="185">
        <f>IF(N292="základní",J292,0)</f>
        <v>19828</v>
      </c>
      <c r="BF292" s="185">
        <f>IF(N292="snížená",J292,0)</f>
        <v>0</v>
      </c>
      <c r="BG292" s="185">
        <f>IF(N292="zákl. přenesená",J292,0)</f>
        <v>0</v>
      </c>
      <c r="BH292" s="185">
        <f>IF(N292="sníž. přenesená",J292,0)</f>
        <v>0</v>
      </c>
      <c r="BI292" s="185">
        <f>IF(N292="nulová",J292,0)</f>
        <v>0</v>
      </c>
      <c r="BJ292" s="14" t="s">
        <v>78</v>
      </c>
      <c r="BK292" s="185">
        <f>ROUND(I292*H292,2)</f>
        <v>19828</v>
      </c>
      <c r="BL292" s="14" t="s">
        <v>196</v>
      </c>
      <c r="BM292" s="184" t="s">
        <v>484</v>
      </c>
    </row>
    <row r="293" s="2" customFormat="1">
      <c r="A293" s="29"/>
      <c r="B293" s="30"/>
      <c r="C293" s="31"/>
      <c r="D293" s="186" t="s">
        <v>130</v>
      </c>
      <c r="E293" s="31"/>
      <c r="F293" s="187" t="s">
        <v>485</v>
      </c>
      <c r="G293" s="31"/>
      <c r="H293" s="31"/>
      <c r="I293" s="31"/>
      <c r="J293" s="31"/>
      <c r="K293" s="31"/>
      <c r="L293" s="35"/>
      <c r="M293" s="188"/>
      <c r="N293" s="189"/>
      <c r="O293" s="74"/>
      <c r="P293" s="74"/>
      <c r="Q293" s="74"/>
      <c r="R293" s="74"/>
      <c r="S293" s="74"/>
      <c r="T293" s="75"/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  <c r="AT293" s="14" t="s">
        <v>130</v>
      </c>
      <c r="AU293" s="14" t="s">
        <v>80</v>
      </c>
    </row>
    <row r="294" s="2" customFormat="1">
      <c r="A294" s="29"/>
      <c r="B294" s="30"/>
      <c r="C294" s="31"/>
      <c r="D294" s="206" t="s">
        <v>212</v>
      </c>
      <c r="E294" s="31"/>
      <c r="F294" s="207" t="s">
        <v>486</v>
      </c>
      <c r="G294" s="31"/>
      <c r="H294" s="31"/>
      <c r="I294" s="31"/>
      <c r="J294" s="31"/>
      <c r="K294" s="31"/>
      <c r="L294" s="35"/>
      <c r="M294" s="188"/>
      <c r="N294" s="189"/>
      <c r="O294" s="74"/>
      <c r="P294" s="74"/>
      <c r="Q294" s="74"/>
      <c r="R294" s="74"/>
      <c r="S294" s="74"/>
      <c r="T294" s="75"/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29"/>
      <c r="AT294" s="14" t="s">
        <v>212</v>
      </c>
      <c r="AU294" s="14" t="s">
        <v>80</v>
      </c>
    </row>
    <row r="295" s="12" customFormat="1" ht="22.8" customHeight="1">
      <c r="A295" s="12"/>
      <c r="B295" s="191"/>
      <c r="C295" s="192"/>
      <c r="D295" s="193" t="s">
        <v>69</v>
      </c>
      <c r="E295" s="204" t="s">
        <v>487</v>
      </c>
      <c r="F295" s="204" t="s">
        <v>488</v>
      </c>
      <c r="G295" s="192"/>
      <c r="H295" s="192"/>
      <c r="I295" s="192"/>
      <c r="J295" s="205">
        <f>BK295</f>
        <v>2215720.9500000002</v>
      </c>
      <c r="K295" s="192"/>
      <c r="L295" s="196"/>
      <c r="M295" s="197"/>
      <c r="N295" s="198"/>
      <c r="O295" s="198"/>
      <c r="P295" s="199">
        <f>SUM(P296:P338)</f>
        <v>643.58999999999992</v>
      </c>
      <c r="Q295" s="198"/>
      <c r="R295" s="199">
        <f>SUM(R296:R338)</f>
        <v>6.5642964809999995</v>
      </c>
      <c r="S295" s="198"/>
      <c r="T295" s="200">
        <f>SUM(T296:T338)</f>
        <v>3.6503500000000004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01" t="s">
        <v>80</v>
      </c>
      <c r="AT295" s="202" t="s">
        <v>69</v>
      </c>
      <c r="AU295" s="202" t="s">
        <v>78</v>
      </c>
      <c r="AY295" s="201" t="s">
        <v>128</v>
      </c>
      <c r="BK295" s="203">
        <f>SUM(BK296:BK338)</f>
        <v>2215720.9500000002</v>
      </c>
    </row>
    <row r="296" s="2" customFormat="1" ht="16.5" customHeight="1">
      <c r="A296" s="29"/>
      <c r="B296" s="30"/>
      <c r="C296" s="174" t="s">
        <v>489</v>
      </c>
      <c r="D296" s="174" t="s">
        <v>123</v>
      </c>
      <c r="E296" s="175" t="s">
        <v>490</v>
      </c>
      <c r="F296" s="176" t="s">
        <v>491</v>
      </c>
      <c r="G296" s="177" t="s">
        <v>492</v>
      </c>
      <c r="H296" s="178">
        <v>55</v>
      </c>
      <c r="I296" s="179">
        <v>255.21000000000001</v>
      </c>
      <c r="J296" s="179">
        <f>ROUND(I296*H296,2)</f>
        <v>14036.549999999999</v>
      </c>
      <c r="K296" s="176" t="s">
        <v>210</v>
      </c>
      <c r="L296" s="35"/>
      <c r="M296" s="180" t="s">
        <v>17</v>
      </c>
      <c r="N296" s="181" t="s">
        <v>41</v>
      </c>
      <c r="O296" s="182">
        <v>0.54800000000000004</v>
      </c>
      <c r="P296" s="182">
        <f>O296*H296</f>
        <v>30.140000000000001</v>
      </c>
      <c r="Q296" s="182">
        <v>0</v>
      </c>
      <c r="R296" s="182">
        <f>Q296*H296</f>
        <v>0</v>
      </c>
      <c r="S296" s="182">
        <v>0.01933</v>
      </c>
      <c r="T296" s="183">
        <f>S296*H296</f>
        <v>1.06315</v>
      </c>
      <c r="U296" s="29"/>
      <c r="V296" s="29"/>
      <c r="W296" s="29"/>
      <c r="X296" s="29"/>
      <c r="Y296" s="29"/>
      <c r="Z296" s="29"/>
      <c r="AA296" s="29"/>
      <c r="AB296" s="29"/>
      <c r="AC296" s="29"/>
      <c r="AD296" s="29"/>
      <c r="AE296" s="29"/>
      <c r="AR296" s="184" t="s">
        <v>196</v>
      </c>
      <c r="AT296" s="184" t="s">
        <v>123</v>
      </c>
      <c r="AU296" s="184" t="s">
        <v>80</v>
      </c>
      <c r="AY296" s="14" t="s">
        <v>128</v>
      </c>
      <c r="BE296" s="185">
        <f>IF(N296="základní",J296,0)</f>
        <v>14036.549999999999</v>
      </c>
      <c r="BF296" s="185">
        <f>IF(N296="snížená",J296,0)</f>
        <v>0</v>
      </c>
      <c r="BG296" s="185">
        <f>IF(N296="zákl. přenesená",J296,0)</f>
        <v>0</v>
      </c>
      <c r="BH296" s="185">
        <f>IF(N296="sníž. přenesená",J296,0)</f>
        <v>0</v>
      </c>
      <c r="BI296" s="185">
        <f>IF(N296="nulová",J296,0)</f>
        <v>0</v>
      </c>
      <c r="BJ296" s="14" t="s">
        <v>78</v>
      </c>
      <c r="BK296" s="185">
        <f>ROUND(I296*H296,2)</f>
        <v>14036.549999999999</v>
      </c>
      <c r="BL296" s="14" t="s">
        <v>196</v>
      </c>
      <c r="BM296" s="184" t="s">
        <v>493</v>
      </c>
    </row>
    <row r="297" s="2" customFormat="1">
      <c r="A297" s="29"/>
      <c r="B297" s="30"/>
      <c r="C297" s="31"/>
      <c r="D297" s="186" t="s">
        <v>130</v>
      </c>
      <c r="E297" s="31"/>
      <c r="F297" s="187" t="s">
        <v>494</v>
      </c>
      <c r="G297" s="31"/>
      <c r="H297" s="31"/>
      <c r="I297" s="31"/>
      <c r="J297" s="31"/>
      <c r="K297" s="31"/>
      <c r="L297" s="35"/>
      <c r="M297" s="188"/>
      <c r="N297" s="189"/>
      <c r="O297" s="74"/>
      <c r="P297" s="74"/>
      <c r="Q297" s="74"/>
      <c r="R297" s="74"/>
      <c r="S297" s="74"/>
      <c r="T297" s="75"/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T297" s="14" t="s">
        <v>130</v>
      </c>
      <c r="AU297" s="14" t="s">
        <v>80</v>
      </c>
    </row>
    <row r="298" s="2" customFormat="1">
      <c r="A298" s="29"/>
      <c r="B298" s="30"/>
      <c r="C298" s="31"/>
      <c r="D298" s="206" t="s">
        <v>212</v>
      </c>
      <c r="E298" s="31"/>
      <c r="F298" s="207" t="s">
        <v>495</v>
      </c>
      <c r="G298" s="31"/>
      <c r="H298" s="31"/>
      <c r="I298" s="31"/>
      <c r="J298" s="31"/>
      <c r="K298" s="31"/>
      <c r="L298" s="35"/>
      <c r="M298" s="188"/>
      <c r="N298" s="189"/>
      <c r="O298" s="74"/>
      <c r="P298" s="74"/>
      <c r="Q298" s="74"/>
      <c r="R298" s="74"/>
      <c r="S298" s="74"/>
      <c r="T298" s="75"/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T298" s="14" t="s">
        <v>212</v>
      </c>
      <c r="AU298" s="14" t="s">
        <v>80</v>
      </c>
    </row>
    <row r="299" s="2" customFormat="1" ht="24.15" customHeight="1">
      <c r="A299" s="29"/>
      <c r="B299" s="30"/>
      <c r="C299" s="174" t="s">
        <v>405</v>
      </c>
      <c r="D299" s="174" t="s">
        <v>123</v>
      </c>
      <c r="E299" s="175" t="s">
        <v>496</v>
      </c>
      <c r="F299" s="176" t="s">
        <v>497</v>
      </c>
      <c r="G299" s="177" t="s">
        <v>492</v>
      </c>
      <c r="H299" s="178">
        <v>55</v>
      </c>
      <c r="I299" s="179">
        <v>6467.25</v>
      </c>
      <c r="J299" s="179">
        <f>ROUND(I299*H299,2)</f>
        <v>355698.75</v>
      </c>
      <c r="K299" s="176" t="s">
        <v>210</v>
      </c>
      <c r="L299" s="35"/>
      <c r="M299" s="180" t="s">
        <v>17</v>
      </c>
      <c r="N299" s="181" t="s">
        <v>41</v>
      </c>
      <c r="O299" s="182">
        <v>1.3999999999999999</v>
      </c>
      <c r="P299" s="182">
        <f>O299*H299</f>
        <v>77</v>
      </c>
      <c r="Q299" s="182">
        <v>0.029438717</v>
      </c>
      <c r="R299" s="182">
        <f>Q299*H299</f>
        <v>1.6191294350000001</v>
      </c>
      <c r="S299" s="182">
        <v>0</v>
      </c>
      <c r="T299" s="183">
        <f>S299*H299</f>
        <v>0</v>
      </c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R299" s="184" t="s">
        <v>196</v>
      </c>
      <c r="AT299" s="184" t="s">
        <v>123</v>
      </c>
      <c r="AU299" s="184" t="s">
        <v>80</v>
      </c>
      <c r="AY299" s="14" t="s">
        <v>128</v>
      </c>
      <c r="BE299" s="185">
        <f>IF(N299="základní",J299,0)</f>
        <v>355698.75</v>
      </c>
      <c r="BF299" s="185">
        <f>IF(N299="snížená",J299,0)</f>
        <v>0</v>
      </c>
      <c r="BG299" s="185">
        <f>IF(N299="zákl. přenesená",J299,0)</f>
        <v>0</v>
      </c>
      <c r="BH299" s="185">
        <f>IF(N299="sníž. přenesená",J299,0)</f>
        <v>0</v>
      </c>
      <c r="BI299" s="185">
        <f>IF(N299="nulová",J299,0)</f>
        <v>0</v>
      </c>
      <c r="BJ299" s="14" t="s">
        <v>78</v>
      </c>
      <c r="BK299" s="185">
        <f>ROUND(I299*H299,2)</f>
        <v>355698.75</v>
      </c>
      <c r="BL299" s="14" t="s">
        <v>196</v>
      </c>
      <c r="BM299" s="184" t="s">
        <v>498</v>
      </c>
    </row>
    <row r="300" s="2" customFormat="1">
      <c r="A300" s="29"/>
      <c r="B300" s="30"/>
      <c r="C300" s="31"/>
      <c r="D300" s="186" t="s">
        <v>130</v>
      </c>
      <c r="E300" s="31"/>
      <c r="F300" s="187" t="s">
        <v>499</v>
      </c>
      <c r="G300" s="31"/>
      <c r="H300" s="31"/>
      <c r="I300" s="31"/>
      <c r="J300" s="31"/>
      <c r="K300" s="31"/>
      <c r="L300" s="35"/>
      <c r="M300" s="188"/>
      <c r="N300" s="189"/>
      <c r="O300" s="74"/>
      <c r="P300" s="74"/>
      <c r="Q300" s="74"/>
      <c r="R300" s="74"/>
      <c r="S300" s="74"/>
      <c r="T300" s="75"/>
      <c r="U300" s="29"/>
      <c r="V300" s="29"/>
      <c r="W300" s="29"/>
      <c r="X300" s="29"/>
      <c r="Y300" s="29"/>
      <c r="Z300" s="29"/>
      <c r="AA300" s="29"/>
      <c r="AB300" s="29"/>
      <c r="AC300" s="29"/>
      <c r="AD300" s="29"/>
      <c r="AE300" s="29"/>
      <c r="AT300" s="14" t="s">
        <v>130</v>
      </c>
      <c r="AU300" s="14" t="s">
        <v>80</v>
      </c>
    </row>
    <row r="301" s="2" customFormat="1">
      <c r="A301" s="29"/>
      <c r="B301" s="30"/>
      <c r="C301" s="31"/>
      <c r="D301" s="206" t="s">
        <v>212</v>
      </c>
      <c r="E301" s="31"/>
      <c r="F301" s="207" t="s">
        <v>500</v>
      </c>
      <c r="G301" s="31"/>
      <c r="H301" s="31"/>
      <c r="I301" s="31"/>
      <c r="J301" s="31"/>
      <c r="K301" s="31"/>
      <c r="L301" s="35"/>
      <c r="M301" s="188"/>
      <c r="N301" s="189"/>
      <c r="O301" s="74"/>
      <c r="P301" s="74"/>
      <c r="Q301" s="74"/>
      <c r="R301" s="74"/>
      <c r="S301" s="74"/>
      <c r="T301" s="75"/>
      <c r="U301" s="29"/>
      <c r="V301" s="29"/>
      <c r="W301" s="29"/>
      <c r="X301" s="29"/>
      <c r="Y301" s="29"/>
      <c r="Z301" s="29"/>
      <c r="AA301" s="29"/>
      <c r="AB301" s="29"/>
      <c r="AC301" s="29"/>
      <c r="AD301" s="29"/>
      <c r="AE301" s="29"/>
      <c r="AT301" s="14" t="s">
        <v>212</v>
      </c>
      <c r="AU301" s="14" t="s">
        <v>80</v>
      </c>
    </row>
    <row r="302" s="2" customFormat="1" ht="24.15" customHeight="1">
      <c r="A302" s="29"/>
      <c r="B302" s="30"/>
      <c r="C302" s="174" t="s">
        <v>501</v>
      </c>
      <c r="D302" s="174" t="s">
        <v>123</v>
      </c>
      <c r="E302" s="175" t="s">
        <v>502</v>
      </c>
      <c r="F302" s="176" t="s">
        <v>503</v>
      </c>
      <c r="G302" s="177" t="s">
        <v>492</v>
      </c>
      <c r="H302" s="178">
        <v>55</v>
      </c>
      <c r="I302" s="179">
        <v>5438.9099999999999</v>
      </c>
      <c r="J302" s="179">
        <f>ROUND(I302*H302,2)</f>
        <v>299140.04999999999</v>
      </c>
      <c r="K302" s="176" t="s">
        <v>210</v>
      </c>
      <c r="L302" s="35"/>
      <c r="M302" s="180" t="s">
        <v>17</v>
      </c>
      <c r="N302" s="181" t="s">
        <v>41</v>
      </c>
      <c r="O302" s="182">
        <v>0.80000000000000004</v>
      </c>
      <c r="P302" s="182">
        <f>O302*H302</f>
        <v>44</v>
      </c>
      <c r="Q302" s="182">
        <v>0.017689313200000001</v>
      </c>
      <c r="R302" s="182">
        <f>Q302*H302</f>
        <v>0.97291222600000005</v>
      </c>
      <c r="S302" s="182">
        <v>0</v>
      </c>
      <c r="T302" s="183">
        <f>S302*H302</f>
        <v>0</v>
      </c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R302" s="184" t="s">
        <v>196</v>
      </c>
      <c r="AT302" s="184" t="s">
        <v>123</v>
      </c>
      <c r="AU302" s="184" t="s">
        <v>80</v>
      </c>
      <c r="AY302" s="14" t="s">
        <v>128</v>
      </c>
      <c r="BE302" s="185">
        <f>IF(N302="základní",J302,0)</f>
        <v>299140.04999999999</v>
      </c>
      <c r="BF302" s="185">
        <f>IF(N302="snížená",J302,0)</f>
        <v>0</v>
      </c>
      <c r="BG302" s="185">
        <f>IF(N302="zákl. přenesená",J302,0)</f>
        <v>0</v>
      </c>
      <c r="BH302" s="185">
        <f>IF(N302="sníž. přenesená",J302,0)</f>
        <v>0</v>
      </c>
      <c r="BI302" s="185">
        <f>IF(N302="nulová",J302,0)</f>
        <v>0</v>
      </c>
      <c r="BJ302" s="14" t="s">
        <v>78</v>
      </c>
      <c r="BK302" s="185">
        <f>ROUND(I302*H302,2)</f>
        <v>299140.04999999999</v>
      </c>
      <c r="BL302" s="14" t="s">
        <v>196</v>
      </c>
      <c r="BM302" s="184" t="s">
        <v>504</v>
      </c>
    </row>
    <row r="303" s="2" customFormat="1">
      <c r="A303" s="29"/>
      <c r="B303" s="30"/>
      <c r="C303" s="31"/>
      <c r="D303" s="186" t="s">
        <v>130</v>
      </c>
      <c r="E303" s="31"/>
      <c r="F303" s="187" t="s">
        <v>505</v>
      </c>
      <c r="G303" s="31"/>
      <c r="H303" s="31"/>
      <c r="I303" s="31"/>
      <c r="J303" s="31"/>
      <c r="K303" s="31"/>
      <c r="L303" s="35"/>
      <c r="M303" s="188"/>
      <c r="N303" s="189"/>
      <c r="O303" s="74"/>
      <c r="P303" s="74"/>
      <c r="Q303" s="74"/>
      <c r="R303" s="74"/>
      <c r="S303" s="74"/>
      <c r="T303" s="75"/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T303" s="14" t="s">
        <v>130</v>
      </c>
      <c r="AU303" s="14" t="s">
        <v>80</v>
      </c>
    </row>
    <row r="304" s="2" customFormat="1">
      <c r="A304" s="29"/>
      <c r="B304" s="30"/>
      <c r="C304" s="31"/>
      <c r="D304" s="206" t="s">
        <v>212</v>
      </c>
      <c r="E304" s="31"/>
      <c r="F304" s="207" t="s">
        <v>506</v>
      </c>
      <c r="G304" s="31"/>
      <c r="H304" s="31"/>
      <c r="I304" s="31"/>
      <c r="J304" s="31"/>
      <c r="K304" s="31"/>
      <c r="L304" s="35"/>
      <c r="M304" s="188"/>
      <c r="N304" s="189"/>
      <c r="O304" s="74"/>
      <c r="P304" s="74"/>
      <c r="Q304" s="74"/>
      <c r="R304" s="74"/>
      <c r="S304" s="74"/>
      <c r="T304" s="75"/>
      <c r="U304" s="29"/>
      <c r="V304" s="29"/>
      <c r="W304" s="29"/>
      <c r="X304" s="29"/>
      <c r="Y304" s="29"/>
      <c r="Z304" s="29"/>
      <c r="AA304" s="29"/>
      <c r="AB304" s="29"/>
      <c r="AC304" s="29"/>
      <c r="AD304" s="29"/>
      <c r="AE304" s="29"/>
      <c r="AT304" s="14" t="s">
        <v>212</v>
      </c>
      <c r="AU304" s="14" t="s">
        <v>80</v>
      </c>
    </row>
    <row r="305" s="2" customFormat="1" ht="16.5" customHeight="1">
      <c r="A305" s="29"/>
      <c r="B305" s="30"/>
      <c r="C305" s="174" t="s">
        <v>411</v>
      </c>
      <c r="D305" s="174" t="s">
        <v>123</v>
      </c>
      <c r="E305" s="175" t="s">
        <v>507</v>
      </c>
      <c r="F305" s="176" t="s">
        <v>508</v>
      </c>
      <c r="G305" s="177" t="s">
        <v>492</v>
      </c>
      <c r="H305" s="178">
        <v>100</v>
      </c>
      <c r="I305" s="179">
        <v>168.59</v>
      </c>
      <c r="J305" s="179">
        <f>ROUND(I305*H305,2)</f>
        <v>16859</v>
      </c>
      <c r="K305" s="176" t="s">
        <v>210</v>
      </c>
      <c r="L305" s="35"/>
      <c r="M305" s="180" t="s">
        <v>17</v>
      </c>
      <c r="N305" s="181" t="s">
        <v>41</v>
      </c>
      <c r="O305" s="182">
        <v>0.36199999999999999</v>
      </c>
      <c r="P305" s="182">
        <f>O305*H305</f>
        <v>36.199999999999996</v>
      </c>
      <c r="Q305" s="182">
        <v>0</v>
      </c>
      <c r="R305" s="182">
        <f>Q305*H305</f>
        <v>0</v>
      </c>
      <c r="S305" s="182">
        <v>0.019460000000000002</v>
      </c>
      <c r="T305" s="183">
        <f>S305*H305</f>
        <v>1.9460000000000002</v>
      </c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R305" s="184" t="s">
        <v>196</v>
      </c>
      <c r="AT305" s="184" t="s">
        <v>123</v>
      </c>
      <c r="AU305" s="184" t="s">
        <v>80</v>
      </c>
      <c r="AY305" s="14" t="s">
        <v>128</v>
      </c>
      <c r="BE305" s="185">
        <f>IF(N305="základní",J305,0)</f>
        <v>16859</v>
      </c>
      <c r="BF305" s="185">
        <f>IF(N305="snížená",J305,0)</f>
        <v>0</v>
      </c>
      <c r="BG305" s="185">
        <f>IF(N305="zákl. přenesená",J305,0)</f>
        <v>0</v>
      </c>
      <c r="BH305" s="185">
        <f>IF(N305="sníž. přenesená",J305,0)</f>
        <v>0</v>
      </c>
      <c r="BI305" s="185">
        <f>IF(N305="nulová",J305,0)</f>
        <v>0</v>
      </c>
      <c r="BJ305" s="14" t="s">
        <v>78</v>
      </c>
      <c r="BK305" s="185">
        <f>ROUND(I305*H305,2)</f>
        <v>16859</v>
      </c>
      <c r="BL305" s="14" t="s">
        <v>196</v>
      </c>
      <c r="BM305" s="184" t="s">
        <v>509</v>
      </c>
    </row>
    <row r="306" s="2" customFormat="1">
      <c r="A306" s="29"/>
      <c r="B306" s="30"/>
      <c r="C306" s="31"/>
      <c r="D306" s="186" t="s">
        <v>130</v>
      </c>
      <c r="E306" s="31"/>
      <c r="F306" s="187" t="s">
        <v>510</v>
      </c>
      <c r="G306" s="31"/>
      <c r="H306" s="31"/>
      <c r="I306" s="31"/>
      <c r="J306" s="31"/>
      <c r="K306" s="31"/>
      <c r="L306" s="35"/>
      <c r="M306" s="188"/>
      <c r="N306" s="189"/>
      <c r="O306" s="74"/>
      <c r="P306" s="74"/>
      <c r="Q306" s="74"/>
      <c r="R306" s="74"/>
      <c r="S306" s="74"/>
      <c r="T306" s="75"/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29"/>
      <c r="AT306" s="14" t="s">
        <v>130</v>
      </c>
      <c r="AU306" s="14" t="s">
        <v>80</v>
      </c>
    </row>
    <row r="307" s="2" customFormat="1">
      <c r="A307" s="29"/>
      <c r="B307" s="30"/>
      <c r="C307" s="31"/>
      <c r="D307" s="206" t="s">
        <v>212</v>
      </c>
      <c r="E307" s="31"/>
      <c r="F307" s="207" t="s">
        <v>511</v>
      </c>
      <c r="G307" s="31"/>
      <c r="H307" s="31"/>
      <c r="I307" s="31"/>
      <c r="J307" s="31"/>
      <c r="K307" s="31"/>
      <c r="L307" s="35"/>
      <c r="M307" s="188"/>
      <c r="N307" s="189"/>
      <c r="O307" s="74"/>
      <c r="P307" s="74"/>
      <c r="Q307" s="74"/>
      <c r="R307" s="74"/>
      <c r="S307" s="74"/>
      <c r="T307" s="75"/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T307" s="14" t="s">
        <v>212</v>
      </c>
      <c r="AU307" s="14" t="s">
        <v>80</v>
      </c>
    </row>
    <row r="308" s="2" customFormat="1" ht="24.15" customHeight="1">
      <c r="A308" s="29"/>
      <c r="B308" s="30"/>
      <c r="C308" s="174" t="s">
        <v>512</v>
      </c>
      <c r="D308" s="174" t="s">
        <v>123</v>
      </c>
      <c r="E308" s="175" t="s">
        <v>513</v>
      </c>
      <c r="F308" s="176" t="s">
        <v>514</v>
      </c>
      <c r="G308" s="177" t="s">
        <v>492</v>
      </c>
      <c r="H308" s="178">
        <v>100</v>
      </c>
      <c r="I308" s="179">
        <v>5050.79</v>
      </c>
      <c r="J308" s="179">
        <f>ROUND(I308*H308,2)</f>
        <v>505079</v>
      </c>
      <c r="K308" s="176" t="s">
        <v>210</v>
      </c>
      <c r="L308" s="35"/>
      <c r="M308" s="180" t="s">
        <v>17</v>
      </c>
      <c r="N308" s="181" t="s">
        <v>41</v>
      </c>
      <c r="O308" s="182">
        <v>1.1000000000000001</v>
      </c>
      <c r="P308" s="182">
        <f>O308*H308</f>
        <v>110.00000000000001</v>
      </c>
      <c r="Q308" s="182">
        <v>0.0169705302</v>
      </c>
      <c r="R308" s="182">
        <f>Q308*H308</f>
        <v>1.69705302</v>
      </c>
      <c r="S308" s="182">
        <v>0</v>
      </c>
      <c r="T308" s="183">
        <f>S308*H308</f>
        <v>0</v>
      </c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R308" s="184" t="s">
        <v>196</v>
      </c>
      <c r="AT308" s="184" t="s">
        <v>123</v>
      </c>
      <c r="AU308" s="184" t="s">
        <v>80</v>
      </c>
      <c r="AY308" s="14" t="s">
        <v>128</v>
      </c>
      <c r="BE308" s="185">
        <f>IF(N308="základní",J308,0)</f>
        <v>505079</v>
      </c>
      <c r="BF308" s="185">
        <f>IF(N308="snížená",J308,0)</f>
        <v>0</v>
      </c>
      <c r="BG308" s="185">
        <f>IF(N308="zákl. přenesená",J308,0)</f>
        <v>0</v>
      </c>
      <c r="BH308" s="185">
        <f>IF(N308="sníž. přenesená",J308,0)</f>
        <v>0</v>
      </c>
      <c r="BI308" s="185">
        <f>IF(N308="nulová",J308,0)</f>
        <v>0</v>
      </c>
      <c r="BJ308" s="14" t="s">
        <v>78</v>
      </c>
      <c r="BK308" s="185">
        <f>ROUND(I308*H308,2)</f>
        <v>505079</v>
      </c>
      <c r="BL308" s="14" t="s">
        <v>196</v>
      </c>
      <c r="BM308" s="184" t="s">
        <v>515</v>
      </c>
    </row>
    <row r="309" s="2" customFormat="1">
      <c r="A309" s="29"/>
      <c r="B309" s="30"/>
      <c r="C309" s="31"/>
      <c r="D309" s="186" t="s">
        <v>130</v>
      </c>
      <c r="E309" s="31"/>
      <c r="F309" s="187" t="s">
        <v>516</v>
      </c>
      <c r="G309" s="31"/>
      <c r="H309" s="31"/>
      <c r="I309" s="31"/>
      <c r="J309" s="31"/>
      <c r="K309" s="31"/>
      <c r="L309" s="35"/>
      <c r="M309" s="188"/>
      <c r="N309" s="189"/>
      <c r="O309" s="74"/>
      <c r="P309" s="74"/>
      <c r="Q309" s="74"/>
      <c r="R309" s="74"/>
      <c r="S309" s="74"/>
      <c r="T309" s="75"/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29"/>
      <c r="AT309" s="14" t="s">
        <v>130</v>
      </c>
      <c r="AU309" s="14" t="s">
        <v>80</v>
      </c>
    </row>
    <row r="310" s="2" customFormat="1">
      <c r="A310" s="29"/>
      <c r="B310" s="30"/>
      <c r="C310" s="31"/>
      <c r="D310" s="206" t="s">
        <v>212</v>
      </c>
      <c r="E310" s="31"/>
      <c r="F310" s="207" t="s">
        <v>517</v>
      </c>
      <c r="G310" s="31"/>
      <c r="H310" s="31"/>
      <c r="I310" s="31"/>
      <c r="J310" s="31"/>
      <c r="K310" s="31"/>
      <c r="L310" s="35"/>
      <c r="M310" s="188"/>
      <c r="N310" s="189"/>
      <c r="O310" s="74"/>
      <c r="P310" s="74"/>
      <c r="Q310" s="74"/>
      <c r="R310" s="74"/>
      <c r="S310" s="74"/>
      <c r="T310" s="75"/>
      <c r="U310" s="29"/>
      <c r="V310" s="29"/>
      <c r="W310" s="29"/>
      <c r="X310" s="29"/>
      <c r="Y310" s="29"/>
      <c r="Z310" s="29"/>
      <c r="AA310" s="29"/>
      <c r="AB310" s="29"/>
      <c r="AC310" s="29"/>
      <c r="AD310" s="29"/>
      <c r="AE310" s="29"/>
      <c r="AT310" s="14" t="s">
        <v>212</v>
      </c>
      <c r="AU310" s="14" t="s">
        <v>80</v>
      </c>
    </row>
    <row r="311" s="2" customFormat="1" ht="24.15" customHeight="1">
      <c r="A311" s="29"/>
      <c r="B311" s="30"/>
      <c r="C311" s="174" t="s">
        <v>416</v>
      </c>
      <c r="D311" s="174" t="s">
        <v>123</v>
      </c>
      <c r="E311" s="175" t="s">
        <v>518</v>
      </c>
      <c r="F311" s="176" t="s">
        <v>519</v>
      </c>
      <c r="G311" s="177" t="s">
        <v>492</v>
      </c>
      <c r="H311" s="178">
        <v>40</v>
      </c>
      <c r="I311" s="179">
        <v>7534.1700000000001</v>
      </c>
      <c r="J311" s="179">
        <f>ROUND(I311*H311,2)</f>
        <v>301366.79999999999</v>
      </c>
      <c r="K311" s="176" t="s">
        <v>210</v>
      </c>
      <c r="L311" s="35"/>
      <c r="M311" s="180" t="s">
        <v>17</v>
      </c>
      <c r="N311" s="181" t="s">
        <v>41</v>
      </c>
      <c r="O311" s="182">
        <v>2.3199999999999998</v>
      </c>
      <c r="P311" s="182">
        <f>O311*H311</f>
        <v>92.799999999999997</v>
      </c>
      <c r="Q311" s="182">
        <v>0.026665399999999999</v>
      </c>
      <c r="R311" s="182">
        <f>Q311*H311</f>
        <v>1.066616</v>
      </c>
      <c r="S311" s="182">
        <v>0</v>
      </c>
      <c r="T311" s="183">
        <f>S311*H311</f>
        <v>0</v>
      </c>
      <c r="U311" s="29"/>
      <c r="V311" s="29"/>
      <c r="W311" s="29"/>
      <c r="X311" s="29"/>
      <c r="Y311" s="29"/>
      <c r="Z311" s="29"/>
      <c r="AA311" s="29"/>
      <c r="AB311" s="29"/>
      <c r="AC311" s="29"/>
      <c r="AD311" s="29"/>
      <c r="AE311" s="29"/>
      <c r="AR311" s="184" t="s">
        <v>196</v>
      </c>
      <c r="AT311" s="184" t="s">
        <v>123</v>
      </c>
      <c r="AU311" s="184" t="s">
        <v>80</v>
      </c>
      <c r="AY311" s="14" t="s">
        <v>128</v>
      </c>
      <c r="BE311" s="185">
        <f>IF(N311="základní",J311,0)</f>
        <v>301366.79999999999</v>
      </c>
      <c r="BF311" s="185">
        <f>IF(N311="snížená",J311,0)</f>
        <v>0</v>
      </c>
      <c r="BG311" s="185">
        <f>IF(N311="zákl. přenesená",J311,0)</f>
        <v>0</v>
      </c>
      <c r="BH311" s="185">
        <f>IF(N311="sníž. přenesená",J311,0)</f>
        <v>0</v>
      </c>
      <c r="BI311" s="185">
        <f>IF(N311="nulová",J311,0)</f>
        <v>0</v>
      </c>
      <c r="BJ311" s="14" t="s">
        <v>78</v>
      </c>
      <c r="BK311" s="185">
        <f>ROUND(I311*H311,2)</f>
        <v>301366.79999999999</v>
      </c>
      <c r="BL311" s="14" t="s">
        <v>196</v>
      </c>
      <c r="BM311" s="184" t="s">
        <v>520</v>
      </c>
    </row>
    <row r="312" s="2" customFormat="1">
      <c r="A312" s="29"/>
      <c r="B312" s="30"/>
      <c r="C312" s="31"/>
      <c r="D312" s="186" t="s">
        <v>130</v>
      </c>
      <c r="E312" s="31"/>
      <c r="F312" s="187" t="s">
        <v>521</v>
      </c>
      <c r="G312" s="31"/>
      <c r="H312" s="31"/>
      <c r="I312" s="31"/>
      <c r="J312" s="31"/>
      <c r="K312" s="31"/>
      <c r="L312" s="35"/>
      <c r="M312" s="188"/>
      <c r="N312" s="189"/>
      <c r="O312" s="74"/>
      <c r="P312" s="74"/>
      <c r="Q312" s="74"/>
      <c r="R312" s="74"/>
      <c r="S312" s="74"/>
      <c r="T312" s="75"/>
      <c r="U312" s="29"/>
      <c r="V312" s="29"/>
      <c r="W312" s="29"/>
      <c r="X312" s="29"/>
      <c r="Y312" s="29"/>
      <c r="Z312" s="29"/>
      <c r="AA312" s="29"/>
      <c r="AB312" s="29"/>
      <c r="AC312" s="29"/>
      <c r="AD312" s="29"/>
      <c r="AE312" s="29"/>
      <c r="AT312" s="14" t="s">
        <v>130</v>
      </c>
      <c r="AU312" s="14" t="s">
        <v>80</v>
      </c>
    </row>
    <row r="313" s="2" customFormat="1">
      <c r="A313" s="29"/>
      <c r="B313" s="30"/>
      <c r="C313" s="31"/>
      <c r="D313" s="206" t="s">
        <v>212</v>
      </c>
      <c r="E313" s="31"/>
      <c r="F313" s="207" t="s">
        <v>522</v>
      </c>
      <c r="G313" s="31"/>
      <c r="H313" s="31"/>
      <c r="I313" s="31"/>
      <c r="J313" s="31"/>
      <c r="K313" s="31"/>
      <c r="L313" s="35"/>
      <c r="M313" s="188"/>
      <c r="N313" s="189"/>
      <c r="O313" s="74"/>
      <c r="P313" s="74"/>
      <c r="Q313" s="74"/>
      <c r="R313" s="74"/>
      <c r="S313" s="74"/>
      <c r="T313" s="75"/>
      <c r="U313" s="29"/>
      <c r="V313" s="29"/>
      <c r="W313" s="29"/>
      <c r="X313" s="29"/>
      <c r="Y313" s="29"/>
      <c r="Z313" s="29"/>
      <c r="AA313" s="29"/>
      <c r="AB313" s="29"/>
      <c r="AC313" s="29"/>
      <c r="AD313" s="29"/>
      <c r="AE313" s="29"/>
      <c r="AT313" s="14" t="s">
        <v>212</v>
      </c>
      <c r="AU313" s="14" t="s">
        <v>80</v>
      </c>
    </row>
    <row r="314" s="2" customFormat="1" ht="37.8" customHeight="1">
      <c r="A314" s="29"/>
      <c r="B314" s="30"/>
      <c r="C314" s="174" t="s">
        <v>523</v>
      </c>
      <c r="D314" s="174" t="s">
        <v>123</v>
      </c>
      <c r="E314" s="175" t="s">
        <v>524</v>
      </c>
      <c r="F314" s="176" t="s">
        <v>525</v>
      </c>
      <c r="G314" s="177" t="s">
        <v>492</v>
      </c>
      <c r="H314" s="178">
        <v>40</v>
      </c>
      <c r="I314" s="179">
        <v>9346.7399999999998</v>
      </c>
      <c r="J314" s="179">
        <f>ROUND(I314*H314,2)</f>
        <v>373869.59999999998</v>
      </c>
      <c r="K314" s="176" t="s">
        <v>210</v>
      </c>
      <c r="L314" s="35"/>
      <c r="M314" s="180" t="s">
        <v>17</v>
      </c>
      <c r="N314" s="181" t="s">
        <v>41</v>
      </c>
      <c r="O314" s="182">
        <v>3.3199999999999998</v>
      </c>
      <c r="P314" s="182">
        <f>O314*H314</f>
        <v>132.79999999999998</v>
      </c>
      <c r="Q314" s="182">
        <v>0.022224899999999999</v>
      </c>
      <c r="R314" s="182">
        <f>Q314*H314</f>
        <v>0.8889959999999999</v>
      </c>
      <c r="S314" s="182">
        <v>0</v>
      </c>
      <c r="T314" s="183">
        <f>S314*H314</f>
        <v>0</v>
      </c>
      <c r="U314" s="29"/>
      <c r="V314" s="29"/>
      <c r="W314" s="29"/>
      <c r="X314" s="29"/>
      <c r="Y314" s="29"/>
      <c r="Z314" s="29"/>
      <c r="AA314" s="29"/>
      <c r="AB314" s="29"/>
      <c r="AC314" s="29"/>
      <c r="AD314" s="29"/>
      <c r="AE314" s="29"/>
      <c r="AR314" s="184" t="s">
        <v>196</v>
      </c>
      <c r="AT314" s="184" t="s">
        <v>123</v>
      </c>
      <c r="AU314" s="184" t="s">
        <v>80</v>
      </c>
      <c r="AY314" s="14" t="s">
        <v>128</v>
      </c>
      <c r="BE314" s="185">
        <f>IF(N314="základní",J314,0)</f>
        <v>373869.59999999998</v>
      </c>
      <c r="BF314" s="185">
        <f>IF(N314="snížená",J314,0)</f>
        <v>0</v>
      </c>
      <c r="BG314" s="185">
        <f>IF(N314="zákl. přenesená",J314,0)</f>
        <v>0</v>
      </c>
      <c r="BH314" s="185">
        <f>IF(N314="sníž. přenesená",J314,0)</f>
        <v>0</v>
      </c>
      <c r="BI314" s="185">
        <f>IF(N314="nulová",J314,0)</f>
        <v>0</v>
      </c>
      <c r="BJ314" s="14" t="s">
        <v>78</v>
      </c>
      <c r="BK314" s="185">
        <f>ROUND(I314*H314,2)</f>
        <v>373869.59999999998</v>
      </c>
      <c r="BL314" s="14" t="s">
        <v>196</v>
      </c>
      <c r="BM314" s="184" t="s">
        <v>526</v>
      </c>
    </row>
    <row r="315" s="2" customFormat="1">
      <c r="A315" s="29"/>
      <c r="B315" s="30"/>
      <c r="C315" s="31"/>
      <c r="D315" s="186" t="s">
        <v>130</v>
      </c>
      <c r="E315" s="31"/>
      <c r="F315" s="187" t="s">
        <v>527</v>
      </c>
      <c r="G315" s="31"/>
      <c r="H315" s="31"/>
      <c r="I315" s="31"/>
      <c r="J315" s="31"/>
      <c r="K315" s="31"/>
      <c r="L315" s="35"/>
      <c r="M315" s="188"/>
      <c r="N315" s="189"/>
      <c r="O315" s="74"/>
      <c r="P315" s="74"/>
      <c r="Q315" s="74"/>
      <c r="R315" s="74"/>
      <c r="S315" s="74"/>
      <c r="T315" s="75"/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  <c r="AT315" s="14" t="s">
        <v>130</v>
      </c>
      <c r="AU315" s="14" t="s">
        <v>80</v>
      </c>
    </row>
    <row r="316" s="2" customFormat="1">
      <c r="A316" s="29"/>
      <c r="B316" s="30"/>
      <c r="C316" s="31"/>
      <c r="D316" s="206" t="s">
        <v>212</v>
      </c>
      <c r="E316" s="31"/>
      <c r="F316" s="207" t="s">
        <v>528</v>
      </c>
      <c r="G316" s="31"/>
      <c r="H316" s="31"/>
      <c r="I316" s="31"/>
      <c r="J316" s="31"/>
      <c r="K316" s="31"/>
      <c r="L316" s="35"/>
      <c r="M316" s="188"/>
      <c r="N316" s="189"/>
      <c r="O316" s="74"/>
      <c r="P316" s="74"/>
      <c r="Q316" s="74"/>
      <c r="R316" s="74"/>
      <c r="S316" s="74"/>
      <c r="T316" s="75"/>
      <c r="U316" s="29"/>
      <c r="V316" s="29"/>
      <c r="W316" s="29"/>
      <c r="X316" s="29"/>
      <c r="Y316" s="29"/>
      <c r="Z316" s="29"/>
      <c r="AA316" s="29"/>
      <c r="AB316" s="29"/>
      <c r="AC316" s="29"/>
      <c r="AD316" s="29"/>
      <c r="AE316" s="29"/>
      <c r="AT316" s="14" t="s">
        <v>212</v>
      </c>
      <c r="AU316" s="14" t="s">
        <v>80</v>
      </c>
    </row>
    <row r="317" s="2" customFormat="1" ht="16.5" customHeight="1">
      <c r="A317" s="29"/>
      <c r="B317" s="30"/>
      <c r="C317" s="174" t="s">
        <v>422</v>
      </c>
      <c r="D317" s="174" t="s">
        <v>123</v>
      </c>
      <c r="E317" s="175" t="s">
        <v>529</v>
      </c>
      <c r="F317" s="176" t="s">
        <v>530</v>
      </c>
      <c r="G317" s="177" t="s">
        <v>492</v>
      </c>
      <c r="H317" s="178">
        <v>20</v>
      </c>
      <c r="I317" s="179">
        <v>269.64999999999998</v>
      </c>
      <c r="J317" s="179">
        <f>ROUND(I317*H317,2)</f>
        <v>5393</v>
      </c>
      <c r="K317" s="176" t="s">
        <v>210</v>
      </c>
      <c r="L317" s="35"/>
      <c r="M317" s="180" t="s">
        <v>17</v>
      </c>
      <c r="N317" s="181" t="s">
        <v>41</v>
      </c>
      <c r="O317" s="182">
        <v>0.57899999999999996</v>
      </c>
      <c r="P317" s="182">
        <f>O317*H317</f>
        <v>11.579999999999998</v>
      </c>
      <c r="Q317" s="182">
        <v>0</v>
      </c>
      <c r="R317" s="182">
        <f>Q317*H317</f>
        <v>0</v>
      </c>
      <c r="S317" s="182">
        <v>0.018800000000000001</v>
      </c>
      <c r="T317" s="183">
        <f>S317*H317</f>
        <v>0.376</v>
      </c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29"/>
      <c r="AR317" s="184" t="s">
        <v>196</v>
      </c>
      <c r="AT317" s="184" t="s">
        <v>123</v>
      </c>
      <c r="AU317" s="184" t="s">
        <v>80</v>
      </c>
      <c r="AY317" s="14" t="s">
        <v>128</v>
      </c>
      <c r="BE317" s="185">
        <f>IF(N317="základní",J317,0)</f>
        <v>5393</v>
      </c>
      <c r="BF317" s="185">
        <f>IF(N317="snížená",J317,0)</f>
        <v>0</v>
      </c>
      <c r="BG317" s="185">
        <f>IF(N317="zákl. přenesená",J317,0)</f>
        <v>0</v>
      </c>
      <c r="BH317" s="185">
        <f>IF(N317="sníž. přenesená",J317,0)</f>
        <v>0</v>
      </c>
      <c r="BI317" s="185">
        <f>IF(N317="nulová",J317,0)</f>
        <v>0</v>
      </c>
      <c r="BJ317" s="14" t="s">
        <v>78</v>
      </c>
      <c r="BK317" s="185">
        <f>ROUND(I317*H317,2)</f>
        <v>5393</v>
      </c>
      <c r="BL317" s="14" t="s">
        <v>196</v>
      </c>
      <c r="BM317" s="184" t="s">
        <v>531</v>
      </c>
    </row>
    <row r="318" s="2" customFormat="1">
      <c r="A318" s="29"/>
      <c r="B318" s="30"/>
      <c r="C318" s="31"/>
      <c r="D318" s="186" t="s">
        <v>130</v>
      </c>
      <c r="E318" s="31"/>
      <c r="F318" s="187" t="s">
        <v>532</v>
      </c>
      <c r="G318" s="31"/>
      <c r="H318" s="31"/>
      <c r="I318" s="31"/>
      <c r="J318" s="31"/>
      <c r="K318" s="31"/>
      <c r="L318" s="35"/>
      <c r="M318" s="188"/>
      <c r="N318" s="189"/>
      <c r="O318" s="74"/>
      <c r="P318" s="74"/>
      <c r="Q318" s="74"/>
      <c r="R318" s="74"/>
      <c r="S318" s="74"/>
      <c r="T318" s="75"/>
      <c r="U318" s="29"/>
      <c r="V318" s="29"/>
      <c r="W318" s="29"/>
      <c r="X318" s="29"/>
      <c r="Y318" s="29"/>
      <c r="Z318" s="29"/>
      <c r="AA318" s="29"/>
      <c r="AB318" s="29"/>
      <c r="AC318" s="29"/>
      <c r="AD318" s="29"/>
      <c r="AE318" s="29"/>
      <c r="AT318" s="14" t="s">
        <v>130</v>
      </c>
      <c r="AU318" s="14" t="s">
        <v>80</v>
      </c>
    </row>
    <row r="319" s="2" customFormat="1">
      <c r="A319" s="29"/>
      <c r="B319" s="30"/>
      <c r="C319" s="31"/>
      <c r="D319" s="206" t="s">
        <v>212</v>
      </c>
      <c r="E319" s="31"/>
      <c r="F319" s="207" t="s">
        <v>533</v>
      </c>
      <c r="G319" s="31"/>
      <c r="H319" s="31"/>
      <c r="I319" s="31"/>
      <c r="J319" s="31"/>
      <c r="K319" s="31"/>
      <c r="L319" s="35"/>
      <c r="M319" s="188"/>
      <c r="N319" s="189"/>
      <c r="O319" s="74"/>
      <c r="P319" s="74"/>
      <c r="Q319" s="74"/>
      <c r="R319" s="74"/>
      <c r="S319" s="74"/>
      <c r="T319" s="75"/>
      <c r="U319" s="29"/>
      <c r="V319" s="29"/>
      <c r="W319" s="29"/>
      <c r="X319" s="29"/>
      <c r="Y319" s="29"/>
      <c r="Z319" s="29"/>
      <c r="AA319" s="29"/>
      <c r="AB319" s="29"/>
      <c r="AC319" s="29"/>
      <c r="AD319" s="29"/>
      <c r="AE319" s="29"/>
      <c r="AT319" s="14" t="s">
        <v>212</v>
      </c>
      <c r="AU319" s="14" t="s">
        <v>80</v>
      </c>
    </row>
    <row r="320" s="2" customFormat="1" ht="24.15" customHeight="1">
      <c r="A320" s="29"/>
      <c r="B320" s="30"/>
      <c r="C320" s="174" t="s">
        <v>534</v>
      </c>
      <c r="D320" s="174" t="s">
        <v>123</v>
      </c>
      <c r="E320" s="175" t="s">
        <v>535</v>
      </c>
      <c r="F320" s="176" t="s">
        <v>536</v>
      </c>
      <c r="G320" s="177" t="s">
        <v>492</v>
      </c>
      <c r="H320" s="178">
        <v>35</v>
      </c>
      <c r="I320" s="179">
        <v>596</v>
      </c>
      <c r="J320" s="179">
        <f>ROUND(I320*H320,2)</f>
        <v>20860</v>
      </c>
      <c r="K320" s="176" t="s">
        <v>17</v>
      </c>
      <c r="L320" s="35"/>
      <c r="M320" s="180" t="s">
        <v>17</v>
      </c>
      <c r="N320" s="181" t="s">
        <v>41</v>
      </c>
      <c r="O320" s="182">
        <v>0</v>
      </c>
      <c r="P320" s="182">
        <f>O320*H320</f>
        <v>0</v>
      </c>
      <c r="Q320" s="182">
        <v>0</v>
      </c>
      <c r="R320" s="182">
        <f>Q320*H320</f>
        <v>0</v>
      </c>
      <c r="S320" s="182">
        <v>0</v>
      </c>
      <c r="T320" s="183">
        <f>S320*H320</f>
        <v>0</v>
      </c>
      <c r="U320" s="29"/>
      <c r="V320" s="29"/>
      <c r="W320" s="29"/>
      <c r="X320" s="29"/>
      <c r="Y320" s="29"/>
      <c r="Z320" s="29"/>
      <c r="AA320" s="29"/>
      <c r="AB320" s="29"/>
      <c r="AC320" s="29"/>
      <c r="AD320" s="29"/>
      <c r="AE320" s="29"/>
      <c r="AR320" s="184" t="s">
        <v>196</v>
      </c>
      <c r="AT320" s="184" t="s">
        <v>123</v>
      </c>
      <c r="AU320" s="184" t="s">
        <v>80</v>
      </c>
      <c r="AY320" s="14" t="s">
        <v>128</v>
      </c>
      <c r="BE320" s="185">
        <f>IF(N320="základní",J320,0)</f>
        <v>20860</v>
      </c>
      <c r="BF320" s="185">
        <f>IF(N320="snížená",J320,0)</f>
        <v>0</v>
      </c>
      <c r="BG320" s="185">
        <f>IF(N320="zákl. přenesená",J320,0)</f>
        <v>0</v>
      </c>
      <c r="BH320" s="185">
        <f>IF(N320="sníž. přenesená",J320,0)</f>
        <v>0</v>
      </c>
      <c r="BI320" s="185">
        <f>IF(N320="nulová",J320,0)</f>
        <v>0</v>
      </c>
      <c r="BJ320" s="14" t="s">
        <v>78</v>
      </c>
      <c r="BK320" s="185">
        <f>ROUND(I320*H320,2)</f>
        <v>20860</v>
      </c>
      <c r="BL320" s="14" t="s">
        <v>196</v>
      </c>
      <c r="BM320" s="184" t="s">
        <v>537</v>
      </c>
    </row>
    <row r="321" s="2" customFormat="1">
      <c r="A321" s="29"/>
      <c r="B321" s="30"/>
      <c r="C321" s="31"/>
      <c r="D321" s="186" t="s">
        <v>130</v>
      </c>
      <c r="E321" s="31"/>
      <c r="F321" s="187" t="s">
        <v>536</v>
      </c>
      <c r="G321" s="31"/>
      <c r="H321" s="31"/>
      <c r="I321" s="31"/>
      <c r="J321" s="31"/>
      <c r="K321" s="31"/>
      <c r="L321" s="35"/>
      <c r="M321" s="188"/>
      <c r="N321" s="189"/>
      <c r="O321" s="74"/>
      <c r="P321" s="74"/>
      <c r="Q321" s="74"/>
      <c r="R321" s="74"/>
      <c r="S321" s="74"/>
      <c r="T321" s="75"/>
      <c r="U321" s="29"/>
      <c r="V321" s="29"/>
      <c r="W321" s="29"/>
      <c r="X321" s="29"/>
      <c r="Y321" s="29"/>
      <c r="Z321" s="29"/>
      <c r="AA321" s="29"/>
      <c r="AB321" s="29"/>
      <c r="AC321" s="29"/>
      <c r="AD321" s="29"/>
      <c r="AE321" s="29"/>
      <c r="AT321" s="14" t="s">
        <v>130</v>
      </c>
      <c r="AU321" s="14" t="s">
        <v>80</v>
      </c>
    </row>
    <row r="322" s="2" customFormat="1" ht="24.15" customHeight="1">
      <c r="A322" s="29"/>
      <c r="B322" s="30"/>
      <c r="C322" s="174" t="s">
        <v>427</v>
      </c>
      <c r="D322" s="174" t="s">
        <v>123</v>
      </c>
      <c r="E322" s="175" t="s">
        <v>538</v>
      </c>
      <c r="F322" s="176" t="s">
        <v>539</v>
      </c>
      <c r="G322" s="177" t="s">
        <v>492</v>
      </c>
      <c r="H322" s="178">
        <v>35</v>
      </c>
      <c r="I322" s="179">
        <v>596</v>
      </c>
      <c r="J322" s="179">
        <f>ROUND(I322*H322,2)</f>
        <v>20860</v>
      </c>
      <c r="K322" s="176" t="s">
        <v>17</v>
      </c>
      <c r="L322" s="35"/>
      <c r="M322" s="180" t="s">
        <v>17</v>
      </c>
      <c r="N322" s="181" t="s">
        <v>41</v>
      </c>
      <c r="O322" s="182">
        <v>0</v>
      </c>
      <c r="P322" s="182">
        <f>O322*H322</f>
        <v>0</v>
      </c>
      <c r="Q322" s="182">
        <v>0</v>
      </c>
      <c r="R322" s="182">
        <f>Q322*H322</f>
        <v>0</v>
      </c>
      <c r="S322" s="182">
        <v>0</v>
      </c>
      <c r="T322" s="183">
        <f>S322*H322</f>
        <v>0</v>
      </c>
      <c r="U322" s="29"/>
      <c r="V322" s="29"/>
      <c r="W322" s="29"/>
      <c r="X322" s="29"/>
      <c r="Y322" s="29"/>
      <c r="Z322" s="29"/>
      <c r="AA322" s="29"/>
      <c r="AB322" s="29"/>
      <c r="AC322" s="29"/>
      <c r="AD322" s="29"/>
      <c r="AE322" s="29"/>
      <c r="AR322" s="184" t="s">
        <v>196</v>
      </c>
      <c r="AT322" s="184" t="s">
        <v>123</v>
      </c>
      <c r="AU322" s="184" t="s">
        <v>80</v>
      </c>
      <c r="AY322" s="14" t="s">
        <v>128</v>
      </c>
      <c r="BE322" s="185">
        <f>IF(N322="základní",J322,0)</f>
        <v>20860</v>
      </c>
      <c r="BF322" s="185">
        <f>IF(N322="snížená",J322,0)</f>
        <v>0</v>
      </c>
      <c r="BG322" s="185">
        <f>IF(N322="zákl. přenesená",J322,0)</f>
        <v>0</v>
      </c>
      <c r="BH322" s="185">
        <f>IF(N322="sníž. přenesená",J322,0)</f>
        <v>0</v>
      </c>
      <c r="BI322" s="185">
        <f>IF(N322="nulová",J322,0)</f>
        <v>0</v>
      </c>
      <c r="BJ322" s="14" t="s">
        <v>78</v>
      </c>
      <c r="BK322" s="185">
        <f>ROUND(I322*H322,2)</f>
        <v>20860</v>
      </c>
      <c r="BL322" s="14" t="s">
        <v>196</v>
      </c>
      <c r="BM322" s="184" t="s">
        <v>540</v>
      </c>
    </row>
    <row r="323" s="2" customFormat="1">
      <c r="A323" s="29"/>
      <c r="B323" s="30"/>
      <c r="C323" s="31"/>
      <c r="D323" s="186" t="s">
        <v>130</v>
      </c>
      <c r="E323" s="31"/>
      <c r="F323" s="187" t="s">
        <v>539</v>
      </c>
      <c r="G323" s="31"/>
      <c r="H323" s="31"/>
      <c r="I323" s="31"/>
      <c r="J323" s="31"/>
      <c r="K323" s="31"/>
      <c r="L323" s="35"/>
      <c r="M323" s="188"/>
      <c r="N323" s="189"/>
      <c r="O323" s="74"/>
      <c r="P323" s="74"/>
      <c r="Q323" s="74"/>
      <c r="R323" s="74"/>
      <c r="S323" s="74"/>
      <c r="T323" s="75"/>
      <c r="U323" s="29"/>
      <c r="V323" s="29"/>
      <c r="W323" s="29"/>
      <c r="X323" s="29"/>
      <c r="Y323" s="29"/>
      <c r="Z323" s="29"/>
      <c r="AA323" s="29"/>
      <c r="AB323" s="29"/>
      <c r="AC323" s="29"/>
      <c r="AD323" s="29"/>
      <c r="AE323" s="29"/>
      <c r="AT323" s="14" t="s">
        <v>130</v>
      </c>
      <c r="AU323" s="14" t="s">
        <v>80</v>
      </c>
    </row>
    <row r="324" s="2" customFormat="1" ht="16.5" customHeight="1">
      <c r="A324" s="29"/>
      <c r="B324" s="30"/>
      <c r="C324" s="174" t="s">
        <v>541</v>
      </c>
      <c r="D324" s="174" t="s">
        <v>123</v>
      </c>
      <c r="E324" s="175" t="s">
        <v>542</v>
      </c>
      <c r="F324" s="176" t="s">
        <v>543</v>
      </c>
      <c r="G324" s="177" t="s">
        <v>492</v>
      </c>
      <c r="H324" s="178">
        <v>170</v>
      </c>
      <c r="I324" s="179">
        <v>101.06</v>
      </c>
      <c r="J324" s="179">
        <f>ROUND(I324*H324,2)</f>
        <v>17180.200000000001</v>
      </c>
      <c r="K324" s="176" t="s">
        <v>210</v>
      </c>
      <c r="L324" s="35"/>
      <c r="M324" s="180" t="s">
        <v>17</v>
      </c>
      <c r="N324" s="181" t="s">
        <v>41</v>
      </c>
      <c r="O324" s="182">
        <v>0.217</v>
      </c>
      <c r="P324" s="182">
        <f>O324*H324</f>
        <v>36.890000000000001</v>
      </c>
      <c r="Q324" s="182">
        <v>0</v>
      </c>
      <c r="R324" s="182">
        <f>Q324*H324</f>
        <v>0</v>
      </c>
      <c r="S324" s="182">
        <v>0.00156</v>
      </c>
      <c r="T324" s="183">
        <f>S324*H324</f>
        <v>0.26519999999999999</v>
      </c>
      <c r="U324" s="29"/>
      <c r="V324" s="29"/>
      <c r="W324" s="29"/>
      <c r="X324" s="29"/>
      <c r="Y324" s="29"/>
      <c r="Z324" s="29"/>
      <c r="AA324" s="29"/>
      <c r="AB324" s="29"/>
      <c r="AC324" s="29"/>
      <c r="AD324" s="29"/>
      <c r="AE324" s="29"/>
      <c r="AR324" s="184" t="s">
        <v>196</v>
      </c>
      <c r="AT324" s="184" t="s">
        <v>123</v>
      </c>
      <c r="AU324" s="184" t="s">
        <v>80</v>
      </c>
      <c r="AY324" s="14" t="s">
        <v>128</v>
      </c>
      <c r="BE324" s="185">
        <f>IF(N324="základní",J324,0)</f>
        <v>17180.200000000001</v>
      </c>
      <c r="BF324" s="185">
        <f>IF(N324="snížená",J324,0)</f>
        <v>0</v>
      </c>
      <c r="BG324" s="185">
        <f>IF(N324="zákl. přenesená",J324,0)</f>
        <v>0</v>
      </c>
      <c r="BH324" s="185">
        <f>IF(N324="sníž. přenesená",J324,0)</f>
        <v>0</v>
      </c>
      <c r="BI324" s="185">
        <f>IF(N324="nulová",J324,0)</f>
        <v>0</v>
      </c>
      <c r="BJ324" s="14" t="s">
        <v>78</v>
      </c>
      <c r="BK324" s="185">
        <f>ROUND(I324*H324,2)</f>
        <v>17180.200000000001</v>
      </c>
      <c r="BL324" s="14" t="s">
        <v>196</v>
      </c>
      <c r="BM324" s="184" t="s">
        <v>544</v>
      </c>
    </row>
    <row r="325" s="2" customFormat="1">
      <c r="A325" s="29"/>
      <c r="B325" s="30"/>
      <c r="C325" s="31"/>
      <c r="D325" s="186" t="s">
        <v>130</v>
      </c>
      <c r="E325" s="31"/>
      <c r="F325" s="187" t="s">
        <v>545</v>
      </c>
      <c r="G325" s="31"/>
      <c r="H325" s="31"/>
      <c r="I325" s="31"/>
      <c r="J325" s="31"/>
      <c r="K325" s="31"/>
      <c r="L325" s="35"/>
      <c r="M325" s="188"/>
      <c r="N325" s="189"/>
      <c r="O325" s="74"/>
      <c r="P325" s="74"/>
      <c r="Q325" s="74"/>
      <c r="R325" s="74"/>
      <c r="S325" s="74"/>
      <c r="T325" s="75"/>
      <c r="U325" s="29"/>
      <c r="V325" s="29"/>
      <c r="W325" s="29"/>
      <c r="X325" s="29"/>
      <c r="Y325" s="29"/>
      <c r="Z325" s="29"/>
      <c r="AA325" s="29"/>
      <c r="AB325" s="29"/>
      <c r="AC325" s="29"/>
      <c r="AD325" s="29"/>
      <c r="AE325" s="29"/>
      <c r="AT325" s="14" t="s">
        <v>130</v>
      </c>
      <c r="AU325" s="14" t="s">
        <v>80</v>
      </c>
    </row>
    <row r="326" s="2" customFormat="1">
      <c r="A326" s="29"/>
      <c r="B326" s="30"/>
      <c r="C326" s="31"/>
      <c r="D326" s="206" t="s">
        <v>212</v>
      </c>
      <c r="E326" s="31"/>
      <c r="F326" s="207" t="s">
        <v>546</v>
      </c>
      <c r="G326" s="31"/>
      <c r="H326" s="31"/>
      <c r="I326" s="31"/>
      <c r="J326" s="31"/>
      <c r="K326" s="31"/>
      <c r="L326" s="35"/>
      <c r="M326" s="188"/>
      <c r="N326" s="189"/>
      <c r="O326" s="74"/>
      <c r="P326" s="74"/>
      <c r="Q326" s="74"/>
      <c r="R326" s="74"/>
      <c r="S326" s="74"/>
      <c r="T326" s="75"/>
      <c r="U326" s="29"/>
      <c r="V326" s="29"/>
      <c r="W326" s="29"/>
      <c r="X326" s="29"/>
      <c r="Y326" s="29"/>
      <c r="Z326" s="29"/>
      <c r="AA326" s="29"/>
      <c r="AB326" s="29"/>
      <c r="AC326" s="29"/>
      <c r="AD326" s="29"/>
      <c r="AE326" s="29"/>
      <c r="AT326" s="14" t="s">
        <v>212</v>
      </c>
      <c r="AU326" s="14" t="s">
        <v>80</v>
      </c>
    </row>
    <row r="327" s="2" customFormat="1" ht="21.75" customHeight="1">
      <c r="A327" s="29"/>
      <c r="B327" s="30"/>
      <c r="C327" s="174" t="s">
        <v>433</v>
      </c>
      <c r="D327" s="174" t="s">
        <v>123</v>
      </c>
      <c r="E327" s="175" t="s">
        <v>547</v>
      </c>
      <c r="F327" s="176" t="s">
        <v>548</v>
      </c>
      <c r="G327" s="177" t="s">
        <v>492</v>
      </c>
      <c r="H327" s="178">
        <v>100</v>
      </c>
      <c r="I327" s="179">
        <v>1796.1500000000001</v>
      </c>
      <c r="J327" s="179">
        <f>ROUND(I327*H327,2)</f>
        <v>179615</v>
      </c>
      <c r="K327" s="176" t="s">
        <v>210</v>
      </c>
      <c r="L327" s="35"/>
      <c r="M327" s="180" t="s">
        <v>17</v>
      </c>
      <c r="N327" s="181" t="s">
        <v>41</v>
      </c>
      <c r="O327" s="182">
        <v>0.20000000000000001</v>
      </c>
      <c r="P327" s="182">
        <f>O327*H327</f>
        <v>20</v>
      </c>
      <c r="Q327" s="182">
        <v>0.0018</v>
      </c>
      <c r="R327" s="182">
        <f>Q327*H327</f>
        <v>0.17999999999999999</v>
      </c>
      <c r="S327" s="182">
        <v>0</v>
      </c>
      <c r="T327" s="183">
        <f>S327*H327</f>
        <v>0</v>
      </c>
      <c r="U327" s="29"/>
      <c r="V327" s="29"/>
      <c r="W327" s="29"/>
      <c r="X327" s="29"/>
      <c r="Y327" s="29"/>
      <c r="Z327" s="29"/>
      <c r="AA327" s="29"/>
      <c r="AB327" s="29"/>
      <c r="AC327" s="29"/>
      <c r="AD327" s="29"/>
      <c r="AE327" s="29"/>
      <c r="AR327" s="184" t="s">
        <v>196</v>
      </c>
      <c r="AT327" s="184" t="s">
        <v>123</v>
      </c>
      <c r="AU327" s="184" t="s">
        <v>80</v>
      </c>
      <c r="AY327" s="14" t="s">
        <v>128</v>
      </c>
      <c r="BE327" s="185">
        <f>IF(N327="základní",J327,0)</f>
        <v>179615</v>
      </c>
      <c r="BF327" s="185">
        <f>IF(N327="snížená",J327,0)</f>
        <v>0</v>
      </c>
      <c r="BG327" s="185">
        <f>IF(N327="zákl. přenesená",J327,0)</f>
        <v>0</v>
      </c>
      <c r="BH327" s="185">
        <f>IF(N327="sníž. přenesená",J327,0)</f>
        <v>0</v>
      </c>
      <c r="BI327" s="185">
        <f>IF(N327="nulová",J327,0)</f>
        <v>0</v>
      </c>
      <c r="BJ327" s="14" t="s">
        <v>78</v>
      </c>
      <c r="BK327" s="185">
        <f>ROUND(I327*H327,2)</f>
        <v>179615</v>
      </c>
      <c r="BL327" s="14" t="s">
        <v>196</v>
      </c>
      <c r="BM327" s="184" t="s">
        <v>549</v>
      </c>
    </row>
    <row r="328" s="2" customFormat="1">
      <c r="A328" s="29"/>
      <c r="B328" s="30"/>
      <c r="C328" s="31"/>
      <c r="D328" s="186" t="s">
        <v>130</v>
      </c>
      <c r="E328" s="31"/>
      <c r="F328" s="187" t="s">
        <v>550</v>
      </c>
      <c r="G328" s="31"/>
      <c r="H328" s="31"/>
      <c r="I328" s="31"/>
      <c r="J328" s="31"/>
      <c r="K328" s="31"/>
      <c r="L328" s="35"/>
      <c r="M328" s="188"/>
      <c r="N328" s="189"/>
      <c r="O328" s="74"/>
      <c r="P328" s="74"/>
      <c r="Q328" s="74"/>
      <c r="R328" s="74"/>
      <c r="S328" s="74"/>
      <c r="T328" s="75"/>
      <c r="U328" s="29"/>
      <c r="V328" s="29"/>
      <c r="W328" s="29"/>
      <c r="X328" s="29"/>
      <c r="Y328" s="29"/>
      <c r="Z328" s="29"/>
      <c r="AA328" s="29"/>
      <c r="AB328" s="29"/>
      <c r="AC328" s="29"/>
      <c r="AD328" s="29"/>
      <c r="AE328" s="29"/>
      <c r="AT328" s="14" t="s">
        <v>130</v>
      </c>
      <c r="AU328" s="14" t="s">
        <v>80</v>
      </c>
    </row>
    <row r="329" s="2" customFormat="1">
      <c r="A329" s="29"/>
      <c r="B329" s="30"/>
      <c r="C329" s="31"/>
      <c r="D329" s="206" t="s">
        <v>212</v>
      </c>
      <c r="E329" s="31"/>
      <c r="F329" s="207" t="s">
        <v>551</v>
      </c>
      <c r="G329" s="31"/>
      <c r="H329" s="31"/>
      <c r="I329" s="31"/>
      <c r="J329" s="31"/>
      <c r="K329" s="31"/>
      <c r="L329" s="35"/>
      <c r="M329" s="188"/>
      <c r="N329" s="189"/>
      <c r="O329" s="74"/>
      <c r="P329" s="74"/>
      <c r="Q329" s="74"/>
      <c r="R329" s="74"/>
      <c r="S329" s="74"/>
      <c r="T329" s="75"/>
      <c r="U329" s="29"/>
      <c r="V329" s="29"/>
      <c r="W329" s="29"/>
      <c r="X329" s="29"/>
      <c r="Y329" s="29"/>
      <c r="Z329" s="29"/>
      <c r="AA329" s="29"/>
      <c r="AB329" s="29"/>
      <c r="AC329" s="29"/>
      <c r="AD329" s="29"/>
      <c r="AE329" s="29"/>
      <c r="AT329" s="14" t="s">
        <v>212</v>
      </c>
      <c r="AU329" s="14" t="s">
        <v>80</v>
      </c>
    </row>
    <row r="330" s="2" customFormat="1" ht="16.5" customHeight="1">
      <c r="A330" s="29"/>
      <c r="B330" s="30"/>
      <c r="C330" s="174" t="s">
        <v>552</v>
      </c>
      <c r="D330" s="174" t="s">
        <v>123</v>
      </c>
      <c r="E330" s="175" t="s">
        <v>553</v>
      </c>
      <c r="F330" s="176" t="s">
        <v>554</v>
      </c>
      <c r="G330" s="177" t="s">
        <v>492</v>
      </c>
      <c r="H330" s="178">
        <v>70</v>
      </c>
      <c r="I330" s="179">
        <v>1080.6600000000001</v>
      </c>
      <c r="J330" s="179">
        <f>ROUND(I330*H330,2)</f>
        <v>75646.199999999997</v>
      </c>
      <c r="K330" s="176" t="s">
        <v>210</v>
      </c>
      <c r="L330" s="35"/>
      <c r="M330" s="180" t="s">
        <v>17</v>
      </c>
      <c r="N330" s="181" t="s">
        <v>41</v>
      </c>
      <c r="O330" s="182">
        <v>0.20000000000000001</v>
      </c>
      <c r="P330" s="182">
        <f>O330*H330</f>
        <v>14</v>
      </c>
      <c r="Q330" s="182">
        <v>0.00183914</v>
      </c>
      <c r="R330" s="182">
        <f>Q330*H330</f>
        <v>0.12873979999999999</v>
      </c>
      <c r="S330" s="182">
        <v>0</v>
      </c>
      <c r="T330" s="183">
        <f>S330*H330</f>
        <v>0</v>
      </c>
      <c r="U330" s="29"/>
      <c r="V330" s="29"/>
      <c r="W330" s="29"/>
      <c r="X330" s="29"/>
      <c r="Y330" s="29"/>
      <c r="Z330" s="29"/>
      <c r="AA330" s="29"/>
      <c r="AB330" s="29"/>
      <c r="AC330" s="29"/>
      <c r="AD330" s="29"/>
      <c r="AE330" s="29"/>
      <c r="AR330" s="184" t="s">
        <v>196</v>
      </c>
      <c r="AT330" s="184" t="s">
        <v>123</v>
      </c>
      <c r="AU330" s="184" t="s">
        <v>80</v>
      </c>
      <c r="AY330" s="14" t="s">
        <v>128</v>
      </c>
      <c r="BE330" s="185">
        <f>IF(N330="základní",J330,0)</f>
        <v>75646.199999999997</v>
      </c>
      <c r="BF330" s="185">
        <f>IF(N330="snížená",J330,0)</f>
        <v>0</v>
      </c>
      <c r="BG330" s="185">
        <f>IF(N330="zákl. přenesená",J330,0)</f>
        <v>0</v>
      </c>
      <c r="BH330" s="185">
        <f>IF(N330="sníž. přenesená",J330,0)</f>
        <v>0</v>
      </c>
      <c r="BI330" s="185">
        <f>IF(N330="nulová",J330,0)</f>
        <v>0</v>
      </c>
      <c r="BJ330" s="14" t="s">
        <v>78</v>
      </c>
      <c r="BK330" s="185">
        <f>ROUND(I330*H330,2)</f>
        <v>75646.199999999997</v>
      </c>
      <c r="BL330" s="14" t="s">
        <v>196</v>
      </c>
      <c r="BM330" s="184" t="s">
        <v>555</v>
      </c>
    </row>
    <row r="331" s="2" customFormat="1">
      <c r="A331" s="29"/>
      <c r="B331" s="30"/>
      <c r="C331" s="31"/>
      <c r="D331" s="186" t="s">
        <v>130</v>
      </c>
      <c r="E331" s="31"/>
      <c r="F331" s="187" t="s">
        <v>556</v>
      </c>
      <c r="G331" s="31"/>
      <c r="H331" s="31"/>
      <c r="I331" s="31"/>
      <c r="J331" s="31"/>
      <c r="K331" s="31"/>
      <c r="L331" s="35"/>
      <c r="M331" s="188"/>
      <c r="N331" s="189"/>
      <c r="O331" s="74"/>
      <c r="P331" s="74"/>
      <c r="Q331" s="74"/>
      <c r="R331" s="74"/>
      <c r="S331" s="74"/>
      <c r="T331" s="75"/>
      <c r="U331" s="29"/>
      <c r="V331" s="29"/>
      <c r="W331" s="29"/>
      <c r="X331" s="29"/>
      <c r="Y331" s="29"/>
      <c r="Z331" s="29"/>
      <c r="AA331" s="29"/>
      <c r="AB331" s="29"/>
      <c r="AC331" s="29"/>
      <c r="AD331" s="29"/>
      <c r="AE331" s="29"/>
      <c r="AT331" s="14" t="s">
        <v>130</v>
      </c>
      <c r="AU331" s="14" t="s">
        <v>80</v>
      </c>
    </row>
    <row r="332" s="2" customFormat="1">
      <c r="A332" s="29"/>
      <c r="B332" s="30"/>
      <c r="C332" s="31"/>
      <c r="D332" s="206" t="s">
        <v>212</v>
      </c>
      <c r="E332" s="31"/>
      <c r="F332" s="207" t="s">
        <v>557</v>
      </c>
      <c r="G332" s="31"/>
      <c r="H332" s="31"/>
      <c r="I332" s="31"/>
      <c r="J332" s="31"/>
      <c r="K332" s="31"/>
      <c r="L332" s="35"/>
      <c r="M332" s="188"/>
      <c r="N332" s="189"/>
      <c r="O332" s="74"/>
      <c r="P332" s="74"/>
      <c r="Q332" s="74"/>
      <c r="R332" s="74"/>
      <c r="S332" s="74"/>
      <c r="T332" s="75"/>
      <c r="U332" s="29"/>
      <c r="V332" s="29"/>
      <c r="W332" s="29"/>
      <c r="X332" s="29"/>
      <c r="Y332" s="29"/>
      <c r="Z332" s="29"/>
      <c r="AA332" s="29"/>
      <c r="AB332" s="29"/>
      <c r="AC332" s="29"/>
      <c r="AD332" s="29"/>
      <c r="AE332" s="29"/>
      <c r="AT332" s="14" t="s">
        <v>212</v>
      </c>
      <c r="AU332" s="14" t="s">
        <v>80</v>
      </c>
    </row>
    <row r="333" s="2" customFormat="1" ht="16.5" customHeight="1">
      <c r="A333" s="29"/>
      <c r="B333" s="30"/>
      <c r="C333" s="174" t="s">
        <v>438</v>
      </c>
      <c r="D333" s="174" t="s">
        <v>123</v>
      </c>
      <c r="E333" s="175" t="s">
        <v>558</v>
      </c>
      <c r="F333" s="176" t="s">
        <v>559</v>
      </c>
      <c r="G333" s="177" t="s">
        <v>152</v>
      </c>
      <c r="H333" s="178">
        <v>35</v>
      </c>
      <c r="I333" s="179">
        <v>728.69000000000005</v>
      </c>
      <c r="J333" s="179">
        <f>ROUND(I333*H333,2)</f>
        <v>25504.150000000001</v>
      </c>
      <c r="K333" s="176" t="s">
        <v>210</v>
      </c>
      <c r="L333" s="35"/>
      <c r="M333" s="180" t="s">
        <v>17</v>
      </c>
      <c r="N333" s="181" t="s">
        <v>41</v>
      </c>
      <c r="O333" s="182">
        <v>0.94999999999999996</v>
      </c>
      <c r="P333" s="182">
        <f>O333*H333</f>
        <v>33.25</v>
      </c>
      <c r="Q333" s="182">
        <v>0.00031</v>
      </c>
      <c r="R333" s="182">
        <f>Q333*H333</f>
        <v>0.01085</v>
      </c>
      <c r="S333" s="182">
        <v>0</v>
      </c>
      <c r="T333" s="183">
        <f>S333*H333</f>
        <v>0</v>
      </c>
      <c r="U333" s="29"/>
      <c r="V333" s="29"/>
      <c r="W333" s="29"/>
      <c r="X333" s="29"/>
      <c r="Y333" s="29"/>
      <c r="Z333" s="29"/>
      <c r="AA333" s="29"/>
      <c r="AB333" s="29"/>
      <c r="AC333" s="29"/>
      <c r="AD333" s="29"/>
      <c r="AE333" s="29"/>
      <c r="AR333" s="184" t="s">
        <v>196</v>
      </c>
      <c r="AT333" s="184" t="s">
        <v>123</v>
      </c>
      <c r="AU333" s="184" t="s">
        <v>80</v>
      </c>
      <c r="AY333" s="14" t="s">
        <v>128</v>
      </c>
      <c r="BE333" s="185">
        <f>IF(N333="základní",J333,0)</f>
        <v>25504.150000000001</v>
      </c>
      <c r="BF333" s="185">
        <f>IF(N333="snížená",J333,0)</f>
        <v>0</v>
      </c>
      <c r="BG333" s="185">
        <f>IF(N333="zákl. přenesená",J333,0)</f>
        <v>0</v>
      </c>
      <c r="BH333" s="185">
        <f>IF(N333="sníž. přenesená",J333,0)</f>
        <v>0</v>
      </c>
      <c r="BI333" s="185">
        <f>IF(N333="nulová",J333,0)</f>
        <v>0</v>
      </c>
      <c r="BJ333" s="14" t="s">
        <v>78</v>
      </c>
      <c r="BK333" s="185">
        <f>ROUND(I333*H333,2)</f>
        <v>25504.150000000001</v>
      </c>
      <c r="BL333" s="14" t="s">
        <v>196</v>
      </c>
      <c r="BM333" s="184" t="s">
        <v>560</v>
      </c>
    </row>
    <row r="334" s="2" customFormat="1">
      <c r="A334" s="29"/>
      <c r="B334" s="30"/>
      <c r="C334" s="31"/>
      <c r="D334" s="186" t="s">
        <v>130</v>
      </c>
      <c r="E334" s="31"/>
      <c r="F334" s="187" t="s">
        <v>559</v>
      </c>
      <c r="G334" s="31"/>
      <c r="H334" s="31"/>
      <c r="I334" s="31"/>
      <c r="J334" s="31"/>
      <c r="K334" s="31"/>
      <c r="L334" s="35"/>
      <c r="M334" s="188"/>
      <c r="N334" s="189"/>
      <c r="O334" s="74"/>
      <c r="P334" s="74"/>
      <c r="Q334" s="74"/>
      <c r="R334" s="74"/>
      <c r="S334" s="74"/>
      <c r="T334" s="75"/>
      <c r="U334" s="29"/>
      <c r="V334" s="29"/>
      <c r="W334" s="29"/>
      <c r="X334" s="29"/>
      <c r="Y334" s="29"/>
      <c r="Z334" s="29"/>
      <c r="AA334" s="29"/>
      <c r="AB334" s="29"/>
      <c r="AC334" s="29"/>
      <c r="AD334" s="29"/>
      <c r="AE334" s="29"/>
      <c r="AT334" s="14" t="s">
        <v>130</v>
      </c>
      <c r="AU334" s="14" t="s">
        <v>80</v>
      </c>
    </row>
    <row r="335" s="2" customFormat="1">
      <c r="A335" s="29"/>
      <c r="B335" s="30"/>
      <c r="C335" s="31"/>
      <c r="D335" s="206" t="s">
        <v>212</v>
      </c>
      <c r="E335" s="31"/>
      <c r="F335" s="207" t="s">
        <v>561</v>
      </c>
      <c r="G335" s="31"/>
      <c r="H335" s="31"/>
      <c r="I335" s="31"/>
      <c r="J335" s="31"/>
      <c r="K335" s="31"/>
      <c r="L335" s="35"/>
      <c r="M335" s="188"/>
      <c r="N335" s="189"/>
      <c r="O335" s="74"/>
      <c r="P335" s="74"/>
      <c r="Q335" s="74"/>
      <c r="R335" s="74"/>
      <c r="S335" s="74"/>
      <c r="T335" s="75"/>
      <c r="U335" s="29"/>
      <c r="V335" s="29"/>
      <c r="W335" s="29"/>
      <c r="X335" s="29"/>
      <c r="Y335" s="29"/>
      <c r="Z335" s="29"/>
      <c r="AA335" s="29"/>
      <c r="AB335" s="29"/>
      <c r="AC335" s="29"/>
      <c r="AD335" s="29"/>
      <c r="AE335" s="29"/>
      <c r="AT335" s="14" t="s">
        <v>212</v>
      </c>
      <c r="AU335" s="14" t="s">
        <v>80</v>
      </c>
    </row>
    <row r="336" s="2" customFormat="1" ht="24.15" customHeight="1">
      <c r="A336" s="29"/>
      <c r="B336" s="30"/>
      <c r="C336" s="174" t="s">
        <v>562</v>
      </c>
      <c r="D336" s="174" t="s">
        <v>123</v>
      </c>
      <c r="E336" s="175" t="s">
        <v>563</v>
      </c>
      <c r="F336" s="176" t="s">
        <v>564</v>
      </c>
      <c r="G336" s="177" t="s">
        <v>356</v>
      </c>
      <c r="H336" s="178">
        <v>5</v>
      </c>
      <c r="I336" s="179">
        <v>922.52999999999997</v>
      </c>
      <c r="J336" s="179">
        <f>ROUND(I336*H336,2)</f>
        <v>4612.6499999999996</v>
      </c>
      <c r="K336" s="176" t="s">
        <v>210</v>
      </c>
      <c r="L336" s="35"/>
      <c r="M336" s="180" t="s">
        <v>17</v>
      </c>
      <c r="N336" s="181" t="s">
        <v>41</v>
      </c>
      <c r="O336" s="182">
        <v>0.98599999999999999</v>
      </c>
      <c r="P336" s="182">
        <f>O336*H336</f>
        <v>4.9299999999999997</v>
      </c>
      <c r="Q336" s="182">
        <v>0</v>
      </c>
      <c r="R336" s="182">
        <f>Q336*H336</f>
        <v>0</v>
      </c>
      <c r="S336" s="182">
        <v>0</v>
      </c>
      <c r="T336" s="183">
        <f>S336*H336</f>
        <v>0</v>
      </c>
      <c r="U336" s="29"/>
      <c r="V336" s="29"/>
      <c r="W336" s="29"/>
      <c r="X336" s="29"/>
      <c r="Y336" s="29"/>
      <c r="Z336" s="29"/>
      <c r="AA336" s="29"/>
      <c r="AB336" s="29"/>
      <c r="AC336" s="29"/>
      <c r="AD336" s="29"/>
      <c r="AE336" s="29"/>
      <c r="AR336" s="184" t="s">
        <v>196</v>
      </c>
      <c r="AT336" s="184" t="s">
        <v>123</v>
      </c>
      <c r="AU336" s="184" t="s">
        <v>80</v>
      </c>
      <c r="AY336" s="14" t="s">
        <v>128</v>
      </c>
      <c r="BE336" s="185">
        <f>IF(N336="základní",J336,0)</f>
        <v>4612.6499999999996</v>
      </c>
      <c r="BF336" s="185">
        <f>IF(N336="snížená",J336,0)</f>
        <v>0</v>
      </c>
      <c r="BG336" s="185">
        <f>IF(N336="zákl. přenesená",J336,0)</f>
        <v>0</v>
      </c>
      <c r="BH336" s="185">
        <f>IF(N336="sníž. přenesená",J336,0)</f>
        <v>0</v>
      </c>
      <c r="BI336" s="185">
        <f>IF(N336="nulová",J336,0)</f>
        <v>0</v>
      </c>
      <c r="BJ336" s="14" t="s">
        <v>78</v>
      </c>
      <c r="BK336" s="185">
        <f>ROUND(I336*H336,2)</f>
        <v>4612.6499999999996</v>
      </c>
      <c r="BL336" s="14" t="s">
        <v>196</v>
      </c>
      <c r="BM336" s="184" t="s">
        <v>565</v>
      </c>
    </row>
    <row r="337" s="2" customFormat="1">
      <c r="A337" s="29"/>
      <c r="B337" s="30"/>
      <c r="C337" s="31"/>
      <c r="D337" s="186" t="s">
        <v>130</v>
      </c>
      <c r="E337" s="31"/>
      <c r="F337" s="187" t="s">
        <v>566</v>
      </c>
      <c r="G337" s="31"/>
      <c r="H337" s="31"/>
      <c r="I337" s="31"/>
      <c r="J337" s="31"/>
      <c r="K337" s="31"/>
      <c r="L337" s="35"/>
      <c r="M337" s="188"/>
      <c r="N337" s="189"/>
      <c r="O337" s="74"/>
      <c r="P337" s="74"/>
      <c r="Q337" s="74"/>
      <c r="R337" s="74"/>
      <c r="S337" s="74"/>
      <c r="T337" s="75"/>
      <c r="U337" s="29"/>
      <c r="V337" s="29"/>
      <c r="W337" s="29"/>
      <c r="X337" s="29"/>
      <c r="Y337" s="29"/>
      <c r="Z337" s="29"/>
      <c r="AA337" s="29"/>
      <c r="AB337" s="29"/>
      <c r="AC337" s="29"/>
      <c r="AD337" s="29"/>
      <c r="AE337" s="29"/>
      <c r="AT337" s="14" t="s">
        <v>130</v>
      </c>
      <c r="AU337" s="14" t="s">
        <v>80</v>
      </c>
    </row>
    <row r="338" s="2" customFormat="1">
      <c r="A338" s="29"/>
      <c r="B338" s="30"/>
      <c r="C338" s="31"/>
      <c r="D338" s="206" t="s">
        <v>212</v>
      </c>
      <c r="E338" s="31"/>
      <c r="F338" s="207" t="s">
        <v>567</v>
      </c>
      <c r="G338" s="31"/>
      <c r="H338" s="31"/>
      <c r="I338" s="31"/>
      <c r="J338" s="31"/>
      <c r="K338" s="31"/>
      <c r="L338" s="35"/>
      <c r="M338" s="188"/>
      <c r="N338" s="189"/>
      <c r="O338" s="74"/>
      <c r="P338" s="74"/>
      <c r="Q338" s="74"/>
      <c r="R338" s="74"/>
      <c r="S338" s="74"/>
      <c r="T338" s="75"/>
      <c r="U338" s="29"/>
      <c r="V338" s="29"/>
      <c r="W338" s="29"/>
      <c r="X338" s="29"/>
      <c r="Y338" s="29"/>
      <c r="Z338" s="29"/>
      <c r="AA338" s="29"/>
      <c r="AB338" s="29"/>
      <c r="AC338" s="29"/>
      <c r="AD338" s="29"/>
      <c r="AE338" s="29"/>
      <c r="AT338" s="14" t="s">
        <v>212</v>
      </c>
      <c r="AU338" s="14" t="s">
        <v>80</v>
      </c>
    </row>
    <row r="339" s="12" customFormat="1" ht="22.8" customHeight="1">
      <c r="A339" s="12"/>
      <c r="B339" s="191"/>
      <c r="C339" s="192"/>
      <c r="D339" s="193" t="s">
        <v>69</v>
      </c>
      <c r="E339" s="204" t="s">
        <v>568</v>
      </c>
      <c r="F339" s="204" t="s">
        <v>569</v>
      </c>
      <c r="G339" s="192"/>
      <c r="H339" s="192"/>
      <c r="I339" s="192"/>
      <c r="J339" s="205">
        <f>BK339</f>
        <v>29004.900000000001</v>
      </c>
      <c r="K339" s="192"/>
      <c r="L339" s="196"/>
      <c r="M339" s="197"/>
      <c r="N339" s="198"/>
      <c r="O339" s="198"/>
      <c r="P339" s="199">
        <f>SUM(P340:P348)</f>
        <v>7.6400000000000006</v>
      </c>
      <c r="Q339" s="198"/>
      <c r="R339" s="199">
        <f>SUM(R340:R348)</f>
        <v>0.24199999999999999</v>
      </c>
      <c r="S339" s="198"/>
      <c r="T339" s="200">
        <f>SUM(T340:T348)</f>
        <v>0.83300000000000007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01" t="s">
        <v>80</v>
      </c>
      <c r="AT339" s="202" t="s">
        <v>69</v>
      </c>
      <c r="AU339" s="202" t="s">
        <v>78</v>
      </c>
      <c r="AY339" s="201" t="s">
        <v>128</v>
      </c>
      <c r="BK339" s="203">
        <f>SUM(BK340:BK348)</f>
        <v>29004.900000000001</v>
      </c>
    </row>
    <row r="340" s="2" customFormat="1" ht="16.5" customHeight="1">
      <c r="A340" s="29"/>
      <c r="B340" s="30"/>
      <c r="C340" s="174" t="s">
        <v>446</v>
      </c>
      <c r="D340" s="174" t="s">
        <v>123</v>
      </c>
      <c r="E340" s="175" t="s">
        <v>570</v>
      </c>
      <c r="F340" s="176" t="s">
        <v>571</v>
      </c>
      <c r="G340" s="177" t="s">
        <v>139</v>
      </c>
      <c r="H340" s="178">
        <v>35</v>
      </c>
      <c r="I340" s="179">
        <v>43.280000000000001</v>
      </c>
      <c r="J340" s="179">
        <f>ROUND(I340*H340,2)</f>
        <v>1514.8</v>
      </c>
      <c r="K340" s="176" t="s">
        <v>210</v>
      </c>
      <c r="L340" s="35"/>
      <c r="M340" s="180" t="s">
        <v>17</v>
      </c>
      <c r="N340" s="181" t="s">
        <v>41</v>
      </c>
      <c r="O340" s="182">
        <v>0.082000000000000003</v>
      </c>
      <c r="P340" s="182">
        <f>O340*H340</f>
        <v>2.8700000000000001</v>
      </c>
      <c r="Q340" s="182">
        <v>0</v>
      </c>
      <c r="R340" s="182">
        <f>Q340*H340</f>
        <v>0</v>
      </c>
      <c r="S340" s="182">
        <v>0.023800000000000002</v>
      </c>
      <c r="T340" s="183">
        <f>S340*H340</f>
        <v>0.83300000000000007</v>
      </c>
      <c r="U340" s="29"/>
      <c r="V340" s="29"/>
      <c r="W340" s="29"/>
      <c r="X340" s="29"/>
      <c r="Y340" s="29"/>
      <c r="Z340" s="29"/>
      <c r="AA340" s="29"/>
      <c r="AB340" s="29"/>
      <c r="AC340" s="29"/>
      <c r="AD340" s="29"/>
      <c r="AE340" s="29"/>
      <c r="AR340" s="184" t="s">
        <v>196</v>
      </c>
      <c r="AT340" s="184" t="s">
        <v>123</v>
      </c>
      <c r="AU340" s="184" t="s">
        <v>80</v>
      </c>
      <c r="AY340" s="14" t="s">
        <v>128</v>
      </c>
      <c r="BE340" s="185">
        <f>IF(N340="základní",J340,0)</f>
        <v>1514.8</v>
      </c>
      <c r="BF340" s="185">
        <f>IF(N340="snížená",J340,0)</f>
        <v>0</v>
      </c>
      <c r="BG340" s="185">
        <f>IF(N340="zákl. přenesená",J340,0)</f>
        <v>0</v>
      </c>
      <c r="BH340" s="185">
        <f>IF(N340="sníž. přenesená",J340,0)</f>
        <v>0</v>
      </c>
      <c r="BI340" s="185">
        <f>IF(N340="nulová",J340,0)</f>
        <v>0</v>
      </c>
      <c r="BJ340" s="14" t="s">
        <v>78</v>
      </c>
      <c r="BK340" s="185">
        <f>ROUND(I340*H340,2)</f>
        <v>1514.8</v>
      </c>
      <c r="BL340" s="14" t="s">
        <v>196</v>
      </c>
      <c r="BM340" s="184" t="s">
        <v>572</v>
      </c>
    </row>
    <row r="341" s="2" customFormat="1">
      <c r="A341" s="29"/>
      <c r="B341" s="30"/>
      <c r="C341" s="31"/>
      <c r="D341" s="186" t="s">
        <v>130</v>
      </c>
      <c r="E341" s="31"/>
      <c r="F341" s="187" t="s">
        <v>573</v>
      </c>
      <c r="G341" s="31"/>
      <c r="H341" s="31"/>
      <c r="I341" s="31"/>
      <c r="J341" s="31"/>
      <c r="K341" s="31"/>
      <c r="L341" s="35"/>
      <c r="M341" s="188"/>
      <c r="N341" s="189"/>
      <c r="O341" s="74"/>
      <c r="P341" s="74"/>
      <c r="Q341" s="74"/>
      <c r="R341" s="74"/>
      <c r="S341" s="74"/>
      <c r="T341" s="75"/>
      <c r="U341" s="29"/>
      <c r="V341" s="29"/>
      <c r="W341" s="29"/>
      <c r="X341" s="29"/>
      <c r="Y341" s="29"/>
      <c r="Z341" s="29"/>
      <c r="AA341" s="29"/>
      <c r="AB341" s="29"/>
      <c r="AC341" s="29"/>
      <c r="AD341" s="29"/>
      <c r="AE341" s="29"/>
      <c r="AT341" s="14" t="s">
        <v>130</v>
      </c>
      <c r="AU341" s="14" t="s">
        <v>80</v>
      </c>
    </row>
    <row r="342" s="2" customFormat="1">
      <c r="A342" s="29"/>
      <c r="B342" s="30"/>
      <c r="C342" s="31"/>
      <c r="D342" s="206" t="s">
        <v>212</v>
      </c>
      <c r="E342" s="31"/>
      <c r="F342" s="207" t="s">
        <v>574</v>
      </c>
      <c r="G342" s="31"/>
      <c r="H342" s="31"/>
      <c r="I342" s="31"/>
      <c r="J342" s="31"/>
      <c r="K342" s="31"/>
      <c r="L342" s="35"/>
      <c r="M342" s="188"/>
      <c r="N342" s="189"/>
      <c r="O342" s="74"/>
      <c r="P342" s="74"/>
      <c r="Q342" s="74"/>
      <c r="R342" s="74"/>
      <c r="S342" s="74"/>
      <c r="T342" s="75"/>
      <c r="U342" s="29"/>
      <c r="V342" s="29"/>
      <c r="W342" s="29"/>
      <c r="X342" s="29"/>
      <c r="Y342" s="29"/>
      <c r="Z342" s="29"/>
      <c r="AA342" s="29"/>
      <c r="AB342" s="29"/>
      <c r="AC342" s="29"/>
      <c r="AD342" s="29"/>
      <c r="AE342" s="29"/>
      <c r="AT342" s="14" t="s">
        <v>212</v>
      </c>
      <c r="AU342" s="14" t="s">
        <v>80</v>
      </c>
    </row>
    <row r="343" s="2" customFormat="1" ht="24.15" customHeight="1">
      <c r="A343" s="29"/>
      <c r="B343" s="30"/>
      <c r="C343" s="174" t="s">
        <v>575</v>
      </c>
      <c r="D343" s="174" t="s">
        <v>123</v>
      </c>
      <c r="E343" s="175" t="s">
        <v>576</v>
      </c>
      <c r="F343" s="176" t="s">
        <v>577</v>
      </c>
      <c r="G343" s="177" t="s">
        <v>152</v>
      </c>
      <c r="H343" s="178">
        <v>5</v>
      </c>
      <c r="I343" s="179">
        <v>357.73000000000002</v>
      </c>
      <c r="J343" s="179">
        <f>ROUND(I343*H343,2)</f>
        <v>1788.6500000000001</v>
      </c>
      <c r="K343" s="176" t="s">
        <v>210</v>
      </c>
      <c r="L343" s="35"/>
      <c r="M343" s="180" t="s">
        <v>17</v>
      </c>
      <c r="N343" s="181" t="s">
        <v>41</v>
      </c>
      <c r="O343" s="182">
        <v>0.61599999999999999</v>
      </c>
      <c r="P343" s="182">
        <f>O343*H343</f>
        <v>3.0800000000000001</v>
      </c>
      <c r="Q343" s="182">
        <v>0</v>
      </c>
      <c r="R343" s="182">
        <f>Q343*H343</f>
        <v>0</v>
      </c>
      <c r="S343" s="182">
        <v>0</v>
      </c>
      <c r="T343" s="183">
        <f>S343*H343</f>
        <v>0</v>
      </c>
      <c r="U343" s="29"/>
      <c r="V343" s="29"/>
      <c r="W343" s="29"/>
      <c r="X343" s="29"/>
      <c r="Y343" s="29"/>
      <c r="Z343" s="29"/>
      <c r="AA343" s="29"/>
      <c r="AB343" s="29"/>
      <c r="AC343" s="29"/>
      <c r="AD343" s="29"/>
      <c r="AE343" s="29"/>
      <c r="AR343" s="184" t="s">
        <v>196</v>
      </c>
      <c r="AT343" s="184" t="s">
        <v>123</v>
      </c>
      <c r="AU343" s="184" t="s">
        <v>80</v>
      </c>
      <c r="AY343" s="14" t="s">
        <v>128</v>
      </c>
      <c r="BE343" s="185">
        <f>IF(N343="základní",J343,0)</f>
        <v>1788.6500000000001</v>
      </c>
      <c r="BF343" s="185">
        <f>IF(N343="snížená",J343,0)</f>
        <v>0</v>
      </c>
      <c r="BG343" s="185">
        <f>IF(N343="zákl. přenesená",J343,0)</f>
        <v>0</v>
      </c>
      <c r="BH343" s="185">
        <f>IF(N343="sníž. přenesená",J343,0)</f>
        <v>0</v>
      </c>
      <c r="BI343" s="185">
        <f>IF(N343="nulová",J343,0)</f>
        <v>0</v>
      </c>
      <c r="BJ343" s="14" t="s">
        <v>78</v>
      </c>
      <c r="BK343" s="185">
        <f>ROUND(I343*H343,2)</f>
        <v>1788.6500000000001</v>
      </c>
      <c r="BL343" s="14" t="s">
        <v>196</v>
      </c>
      <c r="BM343" s="184" t="s">
        <v>578</v>
      </c>
    </row>
    <row r="344" s="2" customFormat="1">
      <c r="A344" s="29"/>
      <c r="B344" s="30"/>
      <c r="C344" s="31"/>
      <c r="D344" s="186" t="s">
        <v>130</v>
      </c>
      <c r="E344" s="31"/>
      <c r="F344" s="187" t="s">
        <v>579</v>
      </c>
      <c r="G344" s="31"/>
      <c r="H344" s="31"/>
      <c r="I344" s="31"/>
      <c r="J344" s="31"/>
      <c r="K344" s="31"/>
      <c r="L344" s="35"/>
      <c r="M344" s="188"/>
      <c r="N344" s="189"/>
      <c r="O344" s="74"/>
      <c r="P344" s="74"/>
      <c r="Q344" s="74"/>
      <c r="R344" s="74"/>
      <c r="S344" s="74"/>
      <c r="T344" s="75"/>
      <c r="U344" s="29"/>
      <c r="V344" s="29"/>
      <c r="W344" s="29"/>
      <c r="X344" s="29"/>
      <c r="Y344" s="29"/>
      <c r="Z344" s="29"/>
      <c r="AA344" s="29"/>
      <c r="AB344" s="29"/>
      <c r="AC344" s="29"/>
      <c r="AD344" s="29"/>
      <c r="AE344" s="29"/>
      <c r="AT344" s="14" t="s">
        <v>130</v>
      </c>
      <c r="AU344" s="14" t="s">
        <v>80</v>
      </c>
    </row>
    <row r="345" s="2" customFormat="1">
      <c r="A345" s="29"/>
      <c r="B345" s="30"/>
      <c r="C345" s="31"/>
      <c r="D345" s="206" t="s">
        <v>212</v>
      </c>
      <c r="E345" s="31"/>
      <c r="F345" s="207" t="s">
        <v>580</v>
      </c>
      <c r="G345" s="31"/>
      <c r="H345" s="31"/>
      <c r="I345" s="31"/>
      <c r="J345" s="31"/>
      <c r="K345" s="31"/>
      <c r="L345" s="35"/>
      <c r="M345" s="188"/>
      <c r="N345" s="189"/>
      <c r="O345" s="74"/>
      <c r="P345" s="74"/>
      <c r="Q345" s="74"/>
      <c r="R345" s="74"/>
      <c r="S345" s="74"/>
      <c r="T345" s="75"/>
      <c r="U345" s="29"/>
      <c r="V345" s="29"/>
      <c r="W345" s="29"/>
      <c r="X345" s="29"/>
      <c r="Y345" s="29"/>
      <c r="Z345" s="29"/>
      <c r="AA345" s="29"/>
      <c r="AB345" s="29"/>
      <c r="AC345" s="29"/>
      <c r="AD345" s="29"/>
      <c r="AE345" s="29"/>
      <c r="AT345" s="14" t="s">
        <v>212</v>
      </c>
      <c r="AU345" s="14" t="s">
        <v>80</v>
      </c>
    </row>
    <row r="346" s="2" customFormat="1" ht="37.8" customHeight="1">
      <c r="A346" s="29"/>
      <c r="B346" s="30"/>
      <c r="C346" s="174" t="s">
        <v>451</v>
      </c>
      <c r="D346" s="174" t="s">
        <v>123</v>
      </c>
      <c r="E346" s="175" t="s">
        <v>581</v>
      </c>
      <c r="F346" s="176" t="s">
        <v>582</v>
      </c>
      <c r="G346" s="177" t="s">
        <v>152</v>
      </c>
      <c r="H346" s="178">
        <v>5</v>
      </c>
      <c r="I346" s="179">
        <v>5140.29</v>
      </c>
      <c r="J346" s="179">
        <f>ROUND(I346*H346,2)</f>
        <v>25701.450000000001</v>
      </c>
      <c r="K346" s="176" t="s">
        <v>210</v>
      </c>
      <c r="L346" s="35"/>
      <c r="M346" s="180" t="s">
        <v>17</v>
      </c>
      <c r="N346" s="181" t="s">
        <v>41</v>
      </c>
      <c r="O346" s="182">
        <v>0.33800000000000002</v>
      </c>
      <c r="P346" s="182">
        <f>O346*H346</f>
        <v>1.6900000000000002</v>
      </c>
      <c r="Q346" s="182">
        <v>0.048399999999999999</v>
      </c>
      <c r="R346" s="182">
        <f>Q346*H346</f>
        <v>0.24199999999999999</v>
      </c>
      <c r="S346" s="182">
        <v>0</v>
      </c>
      <c r="T346" s="183">
        <f>S346*H346</f>
        <v>0</v>
      </c>
      <c r="U346" s="29"/>
      <c r="V346" s="29"/>
      <c r="W346" s="29"/>
      <c r="X346" s="29"/>
      <c r="Y346" s="29"/>
      <c r="Z346" s="29"/>
      <c r="AA346" s="29"/>
      <c r="AB346" s="29"/>
      <c r="AC346" s="29"/>
      <c r="AD346" s="29"/>
      <c r="AE346" s="29"/>
      <c r="AR346" s="184" t="s">
        <v>196</v>
      </c>
      <c r="AT346" s="184" t="s">
        <v>123</v>
      </c>
      <c r="AU346" s="184" t="s">
        <v>80</v>
      </c>
      <c r="AY346" s="14" t="s">
        <v>128</v>
      </c>
      <c r="BE346" s="185">
        <f>IF(N346="základní",J346,0)</f>
        <v>25701.450000000001</v>
      </c>
      <c r="BF346" s="185">
        <f>IF(N346="snížená",J346,0)</f>
        <v>0</v>
      </c>
      <c r="BG346" s="185">
        <f>IF(N346="zákl. přenesená",J346,0)</f>
        <v>0</v>
      </c>
      <c r="BH346" s="185">
        <f>IF(N346="sníž. přenesená",J346,0)</f>
        <v>0</v>
      </c>
      <c r="BI346" s="185">
        <f>IF(N346="nulová",J346,0)</f>
        <v>0</v>
      </c>
      <c r="BJ346" s="14" t="s">
        <v>78</v>
      </c>
      <c r="BK346" s="185">
        <f>ROUND(I346*H346,2)</f>
        <v>25701.450000000001</v>
      </c>
      <c r="BL346" s="14" t="s">
        <v>196</v>
      </c>
      <c r="BM346" s="184" t="s">
        <v>583</v>
      </c>
    </row>
    <row r="347" s="2" customFormat="1">
      <c r="A347" s="29"/>
      <c r="B347" s="30"/>
      <c r="C347" s="31"/>
      <c r="D347" s="186" t="s">
        <v>130</v>
      </c>
      <c r="E347" s="31"/>
      <c r="F347" s="187" t="s">
        <v>584</v>
      </c>
      <c r="G347" s="31"/>
      <c r="H347" s="31"/>
      <c r="I347" s="31"/>
      <c r="J347" s="31"/>
      <c r="K347" s="31"/>
      <c r="L347" s="35"/>
      <c r="M347" s="188"/>
      <c r="N347" s="189"/>
      <c r="O347" s="74"/>
      <c r="P347" s="74"/>
      <c r="Q347" s="74"/>
      <c r="R347" s="74"/>
      <c r="S347" s="74"/>
      <c r="T347" s="75"/>
      <c r="U347" s="29"/>
      <c r="V347" s="29"/>
      <c r="W347" s="29"/>
      <c r="X347" s="29"/>
      <c r="Y347" s="29"/>
      <c r="Z347" s="29"/>
      <c r="AA347" s="29"/>
      <c r="AB347" s="29"/>
      <c r="AC347" s="29"/>
      <c r="AD347" s="29"/>
      <c r="AE347" s="29"/>
      <c r="AT347" s="14" t="s">
        <v>130</v>
      </c>
      <c r="AU347" s="14" t="s">
        <v>80</v>
      </c>
    </row>
    <row r="348" s="2" customFormat="1">
      <c r="A348" s="29"/>
      <c r="B348" s="30"/>
      <c r="C348" s="31"/>
      <c r="D348" s="206" t="s">
        <v>212</v>
      </c>
      <c r="E348" s="31"/>
      <c r="F348" s="207" t="s">
        <v>585</v>
      </c>
      <c r="G348" s="31"/>
      <c r="H348" s="31"/>
      <c r="I348" s="31"/>
      <c r="J348" s="31"/>
      <c r="K348" s="31"/>
      <c r="L348" s="35"/>
      <c r="M348" s="188"/>
      <c r="N348" s="189"/>
      <c r="O348" s="74"/>
      <c r="P348" s="74"/>
      <c r="Q348" s="74"/>
      <c r="R348" s="74"/>
      <c r="S348" s="74"/>
      <c r="T348" s="75"/>
      <c r="U348" s="29"/>
      <c r="V348" s="29"/>
      <c r="W348" s="29"/>
      <c r="X348" s="29"/>
      <c r="Y348" s="29"/>
      <c r="Z348" s="29"/>
      <c r="AA348" s="29"/>
      <c r="AB348" s="29"/>
      <c r="AC348" s="29"/>
      <c r="AD348" s="29"/>
      <c r="AE348" s="29"/>
      <c r="AT348" s="14" t="s">
        <v>212</v>
      </c>
      <c r="AU348" s="14" t="s">
        <v>80</v>
      </c>
    </row>
    <row r="349" s="12" customFormat="1" ht="22.8" customHeight="1">
      <c r="A349" s="12"/>
      <c r="B349" s="191"/>
      <c r="C349" s="192"/>
      <c r="D349" s="193" t="s">
        <v>69</v>
      </c>
      <c r="E349" s="204" t="s">
        <v>586</v>
      </c>
      <c r="F349" s="204" t="s">
        <v>587</v>
      </c>
      <c r="G349" s="192"/>
      <c r="H349" s="192"/>
      <c r="I349" s="192"/>
      <c r="J349" s="205">
        <f>BK349</f>
        <v>219689.39999999999</v>
      </c>
      <c r="K349" s="192"/>
      <c r="L349" s="196"/>
      <c r="M349" s="197"/>
      <c r="N349" s="198"/>
      <c r="O349" s="198"/>
      <c r="P349" s="199">
        <f>SUM(P350:P354)</f>
        <v>120.95999999999999</v>
      </c>
      <c r="Q349" s="198"/>
      <c r="R349" s="199">
        <f>SUM(R350:R354)</f>
        <v>0.308</v>
      </c>
      <c r="S349" s="198"/>
      <c r="T349" s="200">
        <f>SUM(T350:T354)</f>
        <v>0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201" t="s">
        <v>80</v>
      </c>
      <c r="AT349" s="202" t="s">
        <v>69</v>
      </c>
      <c r="AU349" s="202" t="s">
        <v>78</v>
      </c>
      <c r="AY349" s="201" t="s">
        <v>128</v>
      </c>
      <c r="BK349" s="203">
        <f>SUM(BK350:BK354)</f>
        <v>219689.39999999999</v>
      </c>
    </row>
    <row r="350" s="2" customFormat="1" ht="24.15" customHeight="1">
      <c r="A350" s="29"/>
      <c r="B350" s="30"/>
      <c r="C350" s="174" t="s">
        <v>588</v>
      </c>
      <c r="D350" s="174" t="s">
        <v>123</v>
      </c>
      <c r="E350" s="175" t="s">
        <v>589</v>
      </c>
      <c r="F350" s="176" t="s">
        <v>590</v>
      </c>
      <c r="G350" s="177" t="s">
        <v>152</v>
      </c>
      <c r="H350" s="178">
        <v>140</v>
      </c>
      <c r="I350" s="179">
        <v>429.20999999999998</v>
      </c>
      <c r="J350" s="179">
        <f>ROUND(I350*H350,2)</f>
        <v>60089.400000000001</v>
      </c>
      <c r="K350" s="176" t="s">
        <v>210</v>
      </c>
      <c r="L350" s="35"/>
      <c r="M350" s="180" t="s">
        <v>17</v>
      </c>
      <c r="N350" s="181" t="s">
        <v>41</v>
      </c>
      <c r="O350" s="182">
        <v>0.86399999999999999</v>
      </c>
      <c r="P350" s="182">
        <f>O350*H350</f>
        <v>120.95999999999999</v>
      </c>
      <c r="Q350" s="182">
        <v>0</v>
      </c>
      <c r="R350" s="182">
        <f>Q350*H350</f>
        <v>0</v>
      </c>
      <c r="S350" s="182">
        <v>0</v>
      </c>
      <c r="T350" s="183">
        <f>S350*H350</f>
        <v>0</v>
      </c>
      <c r="U350" s="29"/>
      <c r="V350" s="29"/>
      <c r="W350" s="29"/>
      <c r="X350" s="29"/>
      <c r="Y350" s="29"/>
      <c r="Z350" s="29"/>
      <c r="AA350" s="29"/>
      <c r="AB350" s="29"/>
      <c r="AC350" s="29"/>
      <c r="AD350" s="29"/>
      <c r="AE350" s="29"/>
      <c r="AR350" s="184" t="s">
        <v>591</v>
      </c>
      <c r="AT350" s="184" t="s">
        <v>123</v>
      </c>
      <c r="AU350" s="184" t="s">
        <v>80</v>
      </c>
      <c r="AY350" s="14" t="s">
        <v>128</v>
      </c>
      <c r="BE350" s="185">
        <f>IF(N350="základní",J350,0)</f>
        <v>60089.400000000001</v>
      </c>
      <c r="BF350" s="185">
        <f>IF(N350="snížená",J350,0)</f>
        <v>0</v>
      </c>
      <c r="BG350" s="185">
        <f>IF(N350="zákl. přenesená",J350,0)</f>
        <v>0</v>
      </c>
      <c r="BH350" s="185">
        <f>IF(N350="sníž. přenesená",J350,0)</f>
        <v>0</v>
      </c>
      <c r="BI350" s="185">
        <f>IF(N350="nulová",J350,0)</f>
        <v>0</v>
      </c>
      <c r="BJ350" s="14" t="s">
        <v>78</v>
      </c>
      <c r="BK350" s="185">
        <f>ROUND(I350*H350,2)</f>
        <v>60089.400000000001</v>
      </c>
      <c r="BL350" s="14" t="s">
        <v>591</v>
      </c>
      <c r="BM350" s="184" t="s">
        <v>592</v>
      </c>
    </row>
    <row r="351" s="2" customFormat="1">
      <c r="A351" s="29"/>
      <c r="B351" s="30"/>
      <c r="C351" s="31"/>
      <c r="D351" s="186" t="s">
        <v>130</v>
      </c>
      <c r="E351" s="31"/>
      <c r="F351" s="187" t="s">
        <v>593</v>
      </c>
      <c r="G351" s="31"/>
      <c r="H351" s="31"/>
      <c r="I351" s="31"/>
      <c r="J351" s="31"/>
      <c r="K351" s="31"/>
      <c r="L351" s="35"/>
      <c r="M351" s="188"/>
      <c r="N351" s="189"/>
      <c r="O351" s="74"/>
      <c r="P351" s="74"/>
      <c r="Q351" s="74"/>
      <c r="R351" s="74"/>
      <c r="S351" s="74"/>
      <c r="T351" s="75"/>
      <c r="U351" s="29"/>
      <c r="V351" s="29"/>
      <c r="W351" s="29"/>
      <c r="X351" s="29"/>
      <c r="Y351" s="29"/>
      <c r="Z351" s="29"/>
      <c r="AA351" s="29"/>
      <c r="AB351" s="29"/>
      <c r="AC351" s="29"/>
      <c r="AD351" s="29"/>
      <c r="AE351" s="29"/>
      <c r="AT351" s="14" t="s">
        <v>130</v>
      </c>
      <c r="AU351" s="14" t="s">
        <v>80</v>
      </c>
    </row>
    <row r="352" s="2" customFormat="1">
      <c r="A352" s="29"/>
      <c r="B352" s="30"/>
      <c r="C352" s="31"/>
      <c r="D352" s="206" t="s">
        <v>212</v>
      </c>
      <c r="E352" s="31"/>
      <c r="F352" s="207" t="s">
        <v>594</v>
      </c>
      <c r="G352" s="31"/>
      <c r="H352" s="31"/>
      <c r="I352" s="31"/>
      <c r="J352" s="31"/>
      <c r="K352" s="31"/>
      <c r="L352" s="35"/>
      <c r="M352" s="188"/>
      <c r="N352" s="189"/>
      <c r="O352" s="74"/>
      <c r="P352" s="74"/>
      <c r="Q352" s="74"/>
      <c r="R352" s="74"/>
      <c r="S352" s="74"/>
      <c r="T352" s="75"/>
      <c r="U352" s="29"/>
      <c r="V352" s="29"/>
      <c r="W352" s="29"/>
      <c r="X352" s="29"/>
      <c r="Y352" s="29"/>
      <c r="Z352" s="29"/>
      <c r="AA352" s="29"/>
      <c r="AB352" s="29"/>
      <c r="AC352" s="29"/>
      <c r="AD352" s="29"/>
      <c r="AE352" s="29"/>
      <c r="AT352" s="14" t="s">
        <v>212</v>
      </c>
      <c r="AU352" s="14" t="s">
        <v>80</v>
      </c>
    </row>
    <row r="353" s="2" customFormat="1" ht="33" customHeight="1">
      <c r="A353" s="29"/>
      <c r="B353" s="30"/>
      <c r="C353" s="208" t="s">
        <v>457</v>
      </c>
      <c r="D353" s="208" t="s">
        <v>275</v>
      </c>
      <c r="E353" s="209" t="s">
        <v>595</v>
      </c>
      <c r="F353" s="210" t="s">
        <v>596</v>
      </c>
      <c r="G353" s="211" t="s">
        <v>152</v>
      </c>
      <c r="H353" s="212">
        <v>140</v>
      </c>
      <c r="I353" s="213">
        <v>1140</v>
      </c>
      <c r="J353" s="213">
        <f>ROUND(I353*H353,2)</f>
        <v>159600</v>
      </c>
      <c r="K353" s="210" t="s">
        <v>210</v>
      </c>
      <c r="L353" s="214"/>
      <c r="M353" s="215" t="s">
        <v>17</v>
      </c>
      <c r="N353" s="216" t="s">
        <v>41</v>
      </c>
      <c r="O353" s="182">
        <v>0</v>
      </c>
      <c r="P353" s="182">
        <f>O353*H353</f>
        <v>0</v>
      </c>
      <c r="Q353" s="182">
        <v>0.0022000000000000001</v>
      </c>
      <c r="R353" s="182">
        <f>Q353*H353</f>
        <v>0.308</v>
      </c>
      <c r="S353" s="182">
        <v>0</v>
      </c>
      <c r="T353" s="183">
        <f>S353*H353</f>
        <v>0</v>
      </c>
      <c r="U353" s="29"/>
      <c r="V353" s="29"/>
      <c r="W353" s="29"/>
      <c r="X353" s="29"/>
      <c r="Y353" s="29"/>
      <c r="Z353" s="29"/>
      <c r="AA353" s="29"/>
      <c r="AB353" s="29"/>
      <c r="AC353" s="29"/>
      <c r="AD353" s="29"/>
      <c r="AE353" s="29"/>
      <c r="AR353" s="184" t="s">
        <v>591</v>
      </c>
      <c r="AT353" s="184" t="s">
        <v>275</v>
      </c>
      <c r="AU353" s="184" t="s">
        <v>80</v>
      </c>
      <c r="AY353" s="14" t="s">
        <v>128</v>
      </c>
      <c r="BE353" s="185">
        <f>IF(N353="základní",J353,0)</f>
        <v>159600</v>
      </c>
      <c r="BF353" s="185">
        <f>IF(N353="snížená",J353,0)</f>
        <v>0</v>
      </c>
      <c r="BG353" s="185">
        <f>IF(N353="zákl. přenesená",J353,0)</f>
        <v>0</v>
      </c>
      <c r="BH353" s="185">
        <f>IF(N353="sníž. přenesená",J353,0)</f>
        <v>0</v>
      </c>
      <c r="BI353" s="185">
        <f>IF(N353="nulová",J353,0)</f>
        <v>0</v>
      </c>
      <c r="BJ353" s="14" t="s">
        <v>78</v>
      </c>
      <c r="BK353" s="185">
        <f>ROUND(I353*H353,2)</f>
        <v>159600</v>
      </c>
      <c r="BL353" s="14" t="s">
        <v>591</v>
      </c>
      <c r="BM353" s="184" t="s">
        <v>597</v>
      </c>
    </row>
    <row r="354" s="2" customFormat="1">
      <c r="A354" s="29"/>
      <c r="B354" s="30"/>
      <c r="C354" s="31"/>
      <c r="D354" s="186" t="s">
        <v>130</v>
      </c>
      <c r="E354" s="31"/>
      <c r="F354" s="187" t="s">
        <v>596</v>
      </c>
      <c r="G354" s="31"/>
      <c r="H354" s="31"/>
      <c r="I354" s="31"/>
      <c r="J354" s="31"/>
      <c r="K354" s="31"/>
      <c r="L354" s="35"/>
      <c r="M354" s="188"/>
      <c r="N354" s="189"/>
      <c r="O354" s="74"/>
      <c r="P354" s="74"/>
      <c r="Q354" s="74"/>
      <c r="R354" s="74"/>
      <c r="S354" s="74"/>
      <c r="T354" s="75"/>
      <c r="U354" s="29"/>
      <c r="V354" s="29"/>
      <c r="W354" s="29"/>
      <c r="X354" s="29"/>
      <c r="Y354" s="29"/>
      <c r="Z354" s="29"/>
      <c r="AA354" s="29"/>
      <c r="AB354" s="29"/>
      <c r="AC354" s="29"/>
      <c r="AD354" s="29"/>
      <c r="AE354" s="29"/>
      <c r="AT354" s="14" t="s">
        <v>130</v>
      </c>
      <c r="AU354" s="14" t="s">
        <v>80</v>
      </c>
    </row>
    <row r="355" s="12" customFormat="1" ht="22.8" customHeight="1">
      <c r="A355" s="12"/>
      <c r="B355" s="191"/>
      <c r="C355" s="192"/>
      <c r="D355" s="193" t="s">
        <v>69</v>
      </c>
      <c r="E355" s="204" t="s">
        <v>598</v>
      </c>
      <c r="F355" s="204" t="s">
        <v>599</v>
      </c>
      <c r="G355" s="192"/>
      <c r="H355" s="192"/>
      <c r="I355" s="192"/>
      <c r="J355" s="205">
        <f>BK355</f>
        <v>28770.650000000001</v>
      </c>
      <c r="K355" s="192"/>
      <c r="L355" s="196"/>
      <c r="M355" s="197"/>
      <c r="N355" s="198"/>
      <c r="O355" s="198"/>
      <c r="P355" s="199">
        <f>SUM(P356:P372)</f>
        <v>38.484999999999999</v>
      </c>
      <c r="Q355" s="198"/>
      <c r="R355" s="199">
        <f>SUM(R356:R372)</f>
        <v>0.35220000000000001</v>
      </c>
      <c r="S355" s="198"/>
      <c r="T355" s="200">
        <f>SUM(T356:T372)</f>
        <v>0.28734999999999999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201" t="s">
        <v>80</v>
      </c>
      <c r="AT355" s="202" t="s">
        <v>69</v>
      </c>
      <c r="AU355" s="202" t="s">
        <v>78</v>
      </c>
      <c r="AY355" s="201" t="s">
        <v>128</v>
      </c>
      <c r="BK355" s="203">
        <f>SUM(BK356:BK372)</f>
        <v>28770.650000000001</v>
      </c>
    </row>
    <row r="356" s="2" customFormat="1" ht="37.8" customHeight="1">
      <c r="A356" s="29"/>
      <c r="B356" s="30"/>
      <c r="C356" s="174" t="s">
        <v>600</v>
      </c>
      <c r="D356" s="174" t="s">
        <v>123</v>
      </c>
      <c r="E356" s="175" t="s">
        <v>601</v>
      </c>
      <c r="F356" s="176" t="s">
        <v>602</v>
      </c>
      <c r="G356" s="177" t="s">
        <v>169</v>
      </c>
      <c r="H356" s="178">
        <v>35</v>
      </c>
      <c r="I356" s="179">
        <v>75.109999999999999</v>
      </c>
      <c r="J356" s="179">
        <f>ROUND(I356*H356,2)</f>
        <v>2628.8499999999999</v>
      </c>
      <c r="K356" s="176" t="s">
        <v>210</v>
      </c>
      <c r="L356" s="35"/>
      <c r="M356" s="180" t="s">
        <v>17</v>
      </c>
      <c r="N356" s="181" t="s">
        <v>41</v>
      </c>
      <c r="O356" s="182">
        <v>0.16300000000000001</v>
      </c>
      <c r="P356" s="182">
        <f>O356*H356</f>
        <v>5.7050000000000001</v>
      </c>
      <c r="Q356" s="182">
        <v>0</v>
      </c>
      <c r="R356" s="182">
        <f>Q356*H356</f>
        <v>0</v>
      </c>
      <c r="S356" s="182">
        <v>0.0082100000000000003</v>
      </c>
      <c r="T356" s="183">
        <f>S356*H356</f>
        <v>0.28734999999999999</v>
      </c>
      <c r="U356" s="29"/>
      <c r="V356" s="29"/>
      <c r="W356" s="29"/>
      <c r="X356" s="29"/>
      <c r="Y356" s="29"/>
      <c r="Z356" s="29"/>
      <c r="AA356" s="29"/>
      <c r="AB356" s="29"/>
      <c r="AC356" s="29"/>
      <c r="AD356" s="29"/>
      <c r="AE356" s="29"/>
      <c r="AR356" s="184" t="s">
        <v>196</v>
      </c>
      <c r="AT356" s="184" t="s">
        <v>123</v>
      </c>
      <c r="AU356" s="184" t="s">
        <v>80</v>
      </c>
      <c r="AY356" s="14" t="s">
        <v>128</v>
      </c>
      <c r="BE356" s="185">
        <f>IF(N356="základní",J356,0)</f>
        <v>2628.8499999999999</v>
      </c>
      <c r="BF356" s="185">
        <f>IF(N356="snížená",J356,0)</f>
        <v>0</v>
      </c>
      <c r="BG356" s="185">
        <f>IF(N356="zákl. přenesená",J356,0)</f>
        <v>0</v>
      </c>
      <c r="BH356" s="185">
        <f>IF(N356="sníž. přenesená",J356,0)</f>
        <v>0</v>
      </c>
      <c r="BI356" s="185">
        <f>IF(N356="nulová",J356,0)</f>
        <v>0</v>
      </c>
      <c r="BJ356" s="14" t="s">
        <v>78</v>
      </c>
      <c r="BK356" s="185">
        <f>ROUND(I356*H356,2)</f>
        <v>2628.8499999999999</v>
      </c>
      <c r="BL356" s="14" t="s">
        <v>196</v>
      </c>
      <c r="BM356" s="184" t="s">
        <v>603</v>
      </c>
    </row>
    <row r="357" s="2" customFormat="1">
      <c r="A357" s="29"/>
      <c r="B357" s="30"/>
      <c r="C357" s="31"/>
      <c r="D357" s="186" t="s">
        <v>130</v>
      </c>
      <c r="E357" s="31"/>
      <c r="F357" s="187" t="s">
        <v>604</v>
      </c>
      <c r="G357" s="31"/>
      <c r="H357" s="31"/>
      <c r="I357" s="31"/>
      <c r="J357" s="31"/>
      <c r="K357" s="31"/>
      <c r="L357" s="35"/>
      <c r="M357" s="188"/>
      <c r="N357" s="189"/>
      <c r="O357" s="74"/>
      <c r="P357" s="74"/>
      <c r="Q357" s="74"/>
      <c r="R357" s="74"/>
      <c r="S357" s="74"/>
      <c r="T357" s="75"/>
      <c r="U357" s="29"/>
      <c r="V357" s="29"/>
      <c r="W357" s="29"/>
      <c r="X357" s="29"/>
      <c r="Y357" s="29"/>
      <c r="Z357" s="29"/>
      <c r="AA357" s="29"/>
      <c r="AB357" s="29"/>
      <c r="AC357" s="29"/>
      <c r="AD357" s="29"/>
      <c r="AE357" s="29"/>
      <c r="AT357" s="14" t="s">
        <v>130</v>
      </c>
      <c r="AU357" s="14" t="s">
        <v>80</v>
      </c>
    </row>
    <row r="358" s="2" customFormat="1">
      <c r="A358" s="29"/>
      <c r="B358" s="30"/>
      <c r="C358" s="31"/>
      <c r="D358" s="206" t="s">
        <v>212</v>
      </c>
      <c r="E358" s="31"/>
      <c r="F358" s="207" t="s">
        <v>605</v>
      </c>
      <c r="G358" s="31"/>
      <c r="H358" s="31"/>
      <c r="I358" s="31"/>
      <c r="J358" s="31"/>
      <c r="K358" s="31"/>
      <c r="L358" s="35"/>
      <c r="M358" s="188"/>
      <c r="N358" s="189"/>
      <c r="O358" s="74"/>
      <c r="P358" s="74"/>
      <c r="Q358" s="74"/>
      <c r="R358" s="74"/>
      <c r="S358" s="74"/>
      <c r="T358" s="75"/>
      <c r="U358" s="29"/>
      <c r="V358" s="29"/>
      <c r="W358" s="29"/>
      <c r="X358" s="29"/>
      <c r="Y358" s="29"/>
      <c r="Z358" s="29"/>
      <c r="AA358" s="29"/>
      <c r="AB358" s="29"/>
      <c r="AC358" s="29"/>
      <c r="AD358" s="29"/>
      <c r="AE358" s="29"/>
      <c r="AT358" s="14" t="s">
        <v>212</v>
      </c>
      <c r="AU358" s="14" t="s">
        <v>80</v>
      </c>
    </row>
    <row r="359" s="2" customFormat="1" ht="24.15" customHeight="1">
      <c r="A359" s="29"/>
      <c r="B359" s="30"/>
      <c r="C359" s="174" t="s">
        <v>462</v>
      </c>
      <c r="D359" s="174" t="s">
        <v>123</v>
      </c>
      <c r="E359" s="175" t="s">
        <v>606</v>
      </c>
      <c r="F359" s="176" t="s">
        <v>607</v>
      </c>
      <c r="G359" s="177" t="s">
        <v>152</v>
      </c>
      <c r="H359" s="178">
        <v>5</v>
      </c>
      <c r="I359" s="179">
        <v>78.159999999999997</v>
      </c>
      <c r="J359" s="179">
        <f>ROUND(I359*H359,2)</f>
        <v>390.80000000000001</v>
      </c>
      <c r="K359" s="176" t="s">
        <v>210</v>
      </c>
      <c r="L359" s="35"/>
      <c r="M359" s="180" t="s">
        <v>17</v>
      </c>
      <c r="N359" s="181" t="s">
        <v>41</v>
      </c>
      <c r="O359" s="182">
        <v>0.16</v>
      </c>
      <c r="P359" s="182">
        <f>O359*H359</f>
        <v>0.80000000000000004</v>
      </c>
      <c r="Q359" s="182">
        <v>0</v>
      </c>
      <c r="R359" s="182">
        <f>Q359*H359</f>
        <v>0</v>
      </c>
      <c r="S359" s="182">
        <v>0</v>
      </c>
      <c r="T359" s="183">
        <f>S359*H359</f>
        <v>0</v>
      </c>
      <c r="U359" s="29"/>
      <c r="V359" s="29"/>
      <c r="W359" s="29"/>
      <c r="X359" s="29"/>
      <c r="Y359" s="29"/>
      <c r="Z359" s="29"/>
      <c r="AA359" s="29"/>
      <c r="AB359" s="29"/>
      <c r="AC359" s="29"/>
      <c r="AD359" s="29"/>
      <c r="AE359" s="29"/>
      <c r="AR359" s="184" t="s">
        <v>196</v>
      </c>
      <c r="AT359" s="184" t="s">
        <v>123</v>
      </c>
      <c r="AU359" s="184" t="s">
        <v>80</v>
      </c>
      <c r="AY359" s="14" t="s">
        <v>128</v>
      </c>
      <c r="BE359" s="185">
        <f>IF(N359="základní",J359,0)</f>
        <v>390.80000000000001</v>
      </c>
      <c r="BF359" s="185">
        <f>IF(N359="snížená",J359,0)</f>
        <v>0</v>
      </c>
      <c r="BG359" s="185">
        <f>IF(N359="zákl. přenesená",J359,0)</f>
        <v>0</v>
      </c>
      <c r="BH359" s="185">
        <f>IF(N359="sníž. přenesená",J359,0)</f>
        <v>0</v>
      </c>
      <c r="BI359" s="185">
        <f>IF(N359="nulová",J359,0)</f>
        <v>0</v>
      </c>
      <c r="BJ359" s="14" t="s">
        <v>78</v>
      </c>
      <c r="BK359" s="185">
        <f>ROUND(I359*H359,2)</f>
        <v>390.80000000000001</v>
      </c>
      <c r="BL359" s="14" t="s">
        <v>196</v>
      </c>
      <c r="BM359" s="184" t="s">
        <v>608</v>
      </c>
    </row>
    <row r="360" s="2" customFormat="1">
      <c r="A360" s="29"/>
      <c r="B360" s="30"/>
      <c r="C360" s="31"/>
      <c r="D360" s="186" t="s">
        <v>130</v>
      </c>
      <c r="E360" s="31"/>
      <c r="F360" s="187" t="s">
        <v>609</v>
      </c>
      <c r="G360" s="31"/>
      <c r="H360" s="31"/>
      <c r="I360" s="31"/>
      <c r="J360" s="31"/>
      <c r="K360" s="31"/>
      <c r="L360" s="35"/>
      <c r="M360" s="188"/>
      <c r="N360" s="189"/>
      <c r="O360" s="74"/>
      <c r="P360" s="74"/>
      <c r="Q360" s="74"/>
      <c r="R360" s="74"/>
      <c r="S360" s="74"/>
      <c r="T360" s="75"/>
      <c r="U360" s="29"/>
      <c r="V360" s="29"/>
      <c r="W360" s="29"/>
      <c r="X360" s="29"/>
      <c r="Y360" s="29"/>
      <c r="Z360" s="29"/>
      <c r="AA360" s="29"/>
      <c r="AB360" s="29"/>
      <c r="AC360" s="29"/>
      <c r="AD360" s="29"/>
      <c r="AE360" s="29"/>
      <c r="AT360" s="14" t="s">
        <v>130</v>
      </c>
      <c r="AU360" s="14" t="s">
        <v>80</v>
      </c>
    </row>
    <row r="361" s="2" customFormat="1">
      <c r="A361" s="29"/>
      <c r="B361" s="30"/>
      <c r="C361" s="31"/>
      <c r="D361" s="206" t="s">
        <v>212</v>
      </c>
      <c r="E361" s="31"/>
      <c r="F361" s="207" t="s">
        <v>610</v>
      </c>
      <c r="G361" s="31"/>
      <c r="H361" s="31"/>
      <c r="I361" s="31"/>
      <c r="J361" s="31"/>
      <c r="K361" s="31"/>
      <c r="L361" s="35"/>
      <c r="M361" s="188"/>
      <c r="N361" s="189"/>
      <c r="O361" s="74"/>
      <c r="P361" s="74"/>
      <c r="Q361" s="74"/>
      <c r="R361" s="74"/>
      <c r="S361" s="74"/>
      <c r="T361" s="75"/>
      <c r="U361" s="29"/>
      <c r="V361" s="29"/>
      <c r="W361" s="29"/>
      <c r="X361" s="29"/>
      <c r="Y361" s="29"/>
      <c r="Z361" s="29"/>
      <c r="AA361" s="29"/>
      <c r="AB361" s="29"/>
      <c r="AC361" s="29"/>
      <c r="AD361" s="29"/>
      <c r="AE361" s="29"/>
      <c r="AT361" s="14" t="s">
        <v>212</v>
      </c>
      <c r="AU361" s="14" t="s">
        <v>80</v>
      </c>
    </row>
    <row r="362" s="2" customFormat="1" ht="21.75" customHeight="1">
      <c r="A362" s="29"/>
      <c r="B362" s="30"/>
      <c r="C362" s="208" t="s">
        <v>611</v>
      </c>
      <c r="D362" s="208" t="s">
        <v>275</v>
      </c>
      <c r="E362" s="209" t="s">
        <v>612</v>
      </c>
      <c r="F362" s="210" t="s">
        <v>613</v>
      </c>
      <c r="G362" s="211" t="s">
        <v>152</v>
      </c>
      <c r="H362" s="212">
        <v>5</v>
      </c>
      <c r="I362" s="213">
        <v>436</v>
      </c>
      <c r="J362" s="213">
        <f>ROUND(I362*H362,2)</f>
        <v>2180</v>
      </c>
      <c r="K362" s="210" t="s">
        <v>210</v>
      </c>
      <c r="L362" s="214"/>
      <c r="M362" s="215" t="s">
        <v>17</v>
      </c>
      <c r="N362" s="216" t="s">
        <v>41</v>
      </c>
      <c r="O362" s="182">
        <v>0</v>
      </c>
      <c r="P362" s="182">
        <f>O362*H362</f>
        <v>0</v>
      </c>
      <c r="Q362" s="182">
        <v>0.00024000000000000001</v>
      </c>
      <c r="R362" s="182">
        <f>Q362*H362</f>
        <v>0.0012000000000000001</v>
      </c>
      <c r="S362" s="182">
        <v>0</v>
      </c>
      <c r="T362" s="183">
        <f>S362*H362</f>
        <v>0</v>
      </c>
      <c r="U362" s="29"/>
      <c r="V362" s="29"/>
      <c r="W362" s="29"/>
      <c r="X362" s="29"/>
      <c r="Y362" s="29"/>
      <c r="Z362" s="29"/>
      <c r="AA362" s="29"/>
      <c r="AB362" s="29"/>
      <c r="AC362" s="29"/>
      <c r="AD362" s="29"/>
      <c r="AE362" s="29"/>
      <c r="AR362" s="184" t="s">
        <v>278</v>
      </c>
      <c r="AT362" s="184" t="s">
        <v>275</v>
      </c>
      <c r="AU362" s="184" t="s">
        <v>80</v>
      </c>
      <c r="AY362" s="14" t="s">
        <v>128</v>
      </c>
      <c r="BE362" s="185">
        <f>IF(N362="základní",J362,0)</f>
        <v>2180</v>
      </c>
      <c r="BF362" s="185">
        <f>IF(N362="snížená",J362,0)</f>
        <v>0</v>
      </c>
      <c r="BG362" s="185">
        <f>IF(N362="zákl. přenesená",J362,0)</f>
        <v>0</v>
      </c>
      <c r="BH362" s="185">
        <f>IF(N362="sníž. přenesená",J362,0)</f>
        <v>0</v>
      </c>
      <c r="BI362" s="185">
        <f>IF(N362="nulová",J362,0)</f>
        <v>0</v>
      </c>
      <c r="BJ362" s="14" t="s">
        <v>78</v>
      </c>
      <c r="BK362" s="185">
        <f>ROUND(I362*H362,2)</f>
        <v>2180</v>
      </c>
      <c r="BL362" s="14" t="s">
        <v>196</v>
      </c>
      <c r="BM362" s="184" t="s">
        <v>614</v>
      </c>
    </row>
    <row r="363" s="2" customFormat="1">
      <c r="A363" s="29"/>
      <c r="B363" s="30"/>
      <c r="C363" s="31"/>
      <c r="D363" s="186" t="s">
        <v>130</v>
      </c>
      <c r="E363" s="31"/>
      <c r="F363" s="187" t="s">
        <v>613</v>
      </c>
      <c r="G363" s="31"/>
      <c r="H363" s="31"/>
      <c r="I363" s="31"/>
      <c r="J363" s="31"/>
      <c r="K363" s="31"/>
      <c r="L363" s="35"/>
      <c r="M363" s="188"/>
      <c r="N363" s="189"/>
      <c r="O363" s="74"/>
      <c r="P363" s="74"/>
      <c r="Q363" s="74"/>
      <c r="R363" s="74"/>
      <c r="S363" s="74"/>
      <c r="T363" s="75"/>
      <c r="U363" s="29"/>
      <c r="V363" s="29"/>
      <c r="W363" s="29"/>
      <c r="X363" s="29"/>
      <c r="Y363" s="29"/>
      <c r="Z363" s="29"/>
      <c r="AA363" s="29"/>
      <c r="AB363" s="29"/>
      <c r="AC363" s="29"/>
      <c r="AD363" s="29"/>
      <c r="AE363" s="29"/>
      <c r="AT363" s="14" t="s">
        <v>130</v>
      </c>
      <c r="AU363" s="14" t="s">
        <v>80</v>
      </c>
    </row>
    <row r="364" s="2" customFormat="1" ht="24.15" customHeight="1">
      <c r="A364" s="29"/>
      <c r="B364" s="30"/>
      <c r="C364" s="174" t="s">
        <v>468</v>
      </c>
      <c r="D364" s="174" t="s">
        <v>123</v>
      </c>
      <c r="E364" s="175" t="s">
        <v>615</v>
      </c>
      <c r="F364" s="176" t="s">
        <v>616</v>
      </c>
      <c r="G364" s="177" t="s">
        <v>152</v>
      </c>
      <c r="H364" s="178">
        <v>30</v>
      </c>
      <c r="I364" s="179">
        <v>140.15000000000001</v>
      </c>
      <c r="J364" s="179">
        <f>ROUND(I364*H364,2)</f>
        <v>4204.5</v>
      </c>
      <c r="K364" s="176" t="s">
        <v>210</v>
      </c>
      <c r="L364" s="35"/>
      <c r="M364" s="180" t="s">
        <v>17</v>
      </c>
      <c r="N364" s="181" t="s">
        <v>41</v>
      </c>
      <c r="O364" s="182">
        <v>0.28999999999999998</v>
      </c>
      <c r="P364" s="182">
        <f>O364*H364</f>
        <v>8.6999999999999993</v>
      </c>
      <c r="Q364" s="182">
        <v>0.0117</v>
      </c>
      <c r="R364" s="182">
        <f>Q364*H364</f>
        <v>0.35100000000000003</v>
      </c>
      <c r="S364" s="182">
        <v>0</v>
      </c>
      <c r="T364" s="183">
        <f>S364*H364</f>
        <v>0</v>
      </c>
      <c r="U364" s="29"/>
      <c r="V364" s="29"/>
      <c r="W364" s="29"/>
      <c r="X364" s="29"/>
      <c r="Y364" s="29"/>
      <c r="Z364" s="29"/>
      <c r="AA364" s="29"/>
      <c r="AB364" s="29"/>
      <c r="AC364" s="29"/>
      <c r="AD364" s="29"/>
      <c r="AE364" s="29"/>
      <c r="AR364" s="184" t="s">
        <v>196</v>
      </c>
      <c r="AT364" s="184" t="s">
        <v>123</v>
      </c>
      <c r="AU364" s="184" t="s">
        <v>80</v>
      </c>
      <c r="AY364" s="14" t="s">
        <v>128</v>
      </c>
      <c r="BE364" s="185">
        <f>IF(N364="základní",J364,0)</f>
        <v>4204.5</v>
      </c>
      <c r="BF364" s="185">
        <f>IF(N364="snížená",J364,0)</f>
        <v>0</v>
      </c>
      <c r="BG364" s="185">
        <f>IF(N364="zákl. přenesená",J364,0)</f>
        <v>0</v>
      </c>
      <c r="BH364" s="185">
        <f>IF(N364="sníž. přenesená",J364,0)</f>
        <v>0</v>
      </c>
      <c r="BI364" s="185">
        <f>IF(N364="nulová",J364,0)</f>
        <v>0</v>
      </c>
      <c r="BJ364" s="14" t="s">
        <v>78</v>
      </c>
      <c r="BK364" s="185">
        <f>ROUND(I364*H364,2)</f>
        <v>4204.5</v>
      </c>
      <c r="BL364" s="14" t="s">
        <v>196</v>
      </c>
      <c r="BM364" s="184" t="s">
        <v>617</v>
      </c>
    </row>
    <row r="365" s="2" customFormat="1">
      <c r="A365" s="29"/>
      <c r="B365" s="30"/>
      <c r="C365" s="31"/>
      <c r="D365" s="186" t="s">
        <v>130</v>
      </c>
      <c r="E365" s="31"/>
      <c r="F365" s="187" t="s">
        <v>618</v>
      </c>
      <c r="G365" s="31"/>
      <c r="H365" s="31"/>
      <c r="I365" s="31"/>
      <c r="J365" s="31"/>
      <c r="K365" s="31"/>
      <c r="L365" s="35"/>
      <c r="M365" s="188"/>
      <c r="N365" s="189"/>
      <c r="O365" s="74"/>
      <c r="P365" s="74"/>
      <c r="Q365" s="74"/>
      <c r="R365" s="74"/>
      <c r="S365" s="74"/>
      <c r="T365" s="75"/>
      <c r="U365" s="29"/>
      <c r="V365" s="29"/>
      <c r="W365" s="29"/>
      <c r="X365" s="29"/>
      <c r="Y365" s="29"/>
      <c r="Z365" s="29"/>
      <c r="AA365" s="29"/>
      <c r="AB365" s="29"/>
      <c r="AC365" s="29"/>
      <c r="AD365" s="29"/>
      <c r="AE365" s="29"/>
      <c r="AT365" s="14" t="s">
        <v>130</v>
      </c>
      <c r="AU365" s="14" t="s">
        <v>80</v>
      </c>
    </row>
    <row r="366" s="2" customFormat="1">
      <c r="A366" s="29"/>
      <c r="B366" s="30"/>
      <c r="C366" s="31"/>
      <c r="D366" s="206" t="s">
        <v>212</v>
      </c>
      <c r="E366" s="31"/>
      <c r="F366" s="207" t="s">
        <v>619</v>
      </c>
      <c r="G366" s="31"/>
      <c r="H366" s="31"/>
      <c r="I366" s="31"/>
      <c r="J366" s="31"/>
      <c r="K366" s="31"/>
      <c r="L366" s="35"/>
      <c r="M366" s="188"/>
      <c r="N366" s="189"/>
      <c r="O366" s="74"/>
      <c r="P366" s="74"/>
      <c r="Q366" s="74"/>
      <c r="R366" s="74"/>
      <c r="S366" s="74"/>
      <c r="T366" s="75"/>
      <c r="U366" s="29"/>
      <c r="V366" s="29"/>
      <c r="W366" s="29"/>
      <c r="X366" s="29"/>
      <c r="Y366" s="29"/>
      <c r="Z366" s="29"/>
      <c r="AA366" s="29"/>
      <c r="AB366" s="29"/>
      <c r="AC366" s="29"/>
      <c r="AD366" s="29"/>
      <c r="AE366" s="29"/>
      <c r="AT366" s="14" t="s">
        <v>212</v>
      </c>
      <c r="AU366" s="14" t="s">
        <v>80</v>
      </c>
    </row>
    <row r="367" s="2" customFormat="1" ht="24.15" customHeight="1">
      <c r="A367" s="29"/>
      <c r="B367" s="30"/>
      <c r="C367" s="174" t="s">
        <v>620</v>
      </c>
      <c r="D367" s="174" t="s">
        <v>123</v>
      </c>
      <c r="E367" s="175" t="s">
        <v>621</v>
      </c>
      <c r="F367" s="176" t="s">
        <v>622</v>
      </c>
      <c r="G367" s="177" t="s">
        <v>152</v>
      </c>
      <c r="H367" s="178">
        <v>10</v>
      </c>
      <c r="I367" s="179">
        <v>236.58000000000001</v>
      </c>
      <c r="J367" s="179">
        <f>ROUND(I367*H367,2)</f>
        <v>2365.8000000000002</v>
      </c>
      <c r="K367" s="176" t="s">
        <v>210</v>
      </c>
      <c r="L367" s="35"/>
      <c r="M367" s="180" t="s">
        <v>17</v>
      </c>
      <c r="N367" s="181" t="s">
        <v>41</v>
      </c>
      <c r="O367" s="182">
        <v>0.50800000000000001</v>
      </c>
      <c r="P367" s="182">
        <f>O367*H367</f>
        <v>5.0800000000000001</v>
      </c>
      <c r="Q367" s="182">
        <v>0</v>
      </c>
      <c r="R367" s="182">
        <f>Q367*H367</f>
        <v>0</v>
      </c>
      <c r="S367" s="182">
        <v>0</v>
      </c>
      <c r="T367" s="183">
        <f>S367*H367</f>
        <v>0</v>
      </c>
      <c r="U367" s="29"/>
      <c r="V367" s="29"/>
      <c r="W367" s="29"/>
      <c r="X367" s="29"/>
      <c r="Y367" s="29"/>
      <c r="Z367" s="29"/>
      <c r="AA367" s="29"/>
      <c r="AB367" s="29"/>
      <c r="AC367" s="29"/>
      <c r="AD367" s="29"/>
      <c r="AE367" s="29"/>
      <c r="AR367" s="184" t="s">
        <v>196</v>
      </c>
      <c r="AT367" s="184" t="s">
        <v>123</v>
      </c>
      <c r="AU367" s="184" t="s">
        <v>80</v>
      </c>
      <c r="AY367" s="14" t="s">
        <v>128</v>
      </c>
      <c r="BE367" s="185">
        <f>IF(N367="základní",J367,0)</f>
        <v>2365.8000000000002</v>
      </c>
      <c r="BF367" s="185">
        <f>IF(N367="snížená",J367,0)</f>
        <v>0</v>
      </c>
      <c r="BG367" s="185">
        <f>IF(N367="zákl. přenesená",J367,0)</f>
        <v>0</v>
      </c>
      <c r="BH367" s="185">
        <f>IF(N367="sníž. přenesená",J367,0)</f>
        <v>0</v>
      </c>
      <c r="BI367" s="185">
        <f>IF(N367="nulová",J367,0)</f>
        <v>0</v>
      </c>
      <c r="BJ367" s="14" t="s">
        <v>78</v>
      </c>
      <c r="BK367" s="185">
        <f>ROUND(I367*H367,2)</f>
        <v>2365.8000000000002</v>
      </c>
      <c r="BL367" s="14" t="s">
        <v>196</v>
      </c>
      <c r="BM367" s="184" t="s">
        <v>623</v>
      </c>
    </row>
    <row r="368" s="2" customFormat="1">
      <c r="A368" s="29"/>
      <c r="B368" s="30"/>
      <c r="C368" s="31"/>
      <c r="D368" s="186" t="s">
        <v>130</v>
      </c>
      <c r="E368" s="31"/>
      <c r="F368" s="187" t="s">
        <v>624</v>
      </c>
      <c r="G368" s="31"/>
      <c r="H368" s="31"/>
      <c r="I368" s="31"/>
      <c r="J368" s="31"/>
      <c r="K368" s="31"/>
      <c r="L368" s="35"/>
      <c r="M368" s="188"/>
      <c r="N368" s="189"/>
      <c r="O368" s="74"/>
      <c r="P368" s="74"/>
      <c r="Q368" s="74"/>
      <c r="R368" s="74"/>
      <c r="S368" s="74"/>
      <c r="T368" s="75"/>
      <c r="U368" s="29"/>
      <c r="V368" s="29"/>
      <c r="W368" s="29"/>
      <c r="X368" s="29"/>
      <c r="Y368" s="29"/>
      <c r="Z368" s="29"/>
      <c r="AA368" s="29"/>
      <c r="AB368" s="29"/>
      <c r="AC368" s="29"/>
      <c r="AD368" s="29"/>
      <c r="AE368" s="29"/>
      <c r="AT368" s="14" t="s">
        <v>130</v>
      </c>
      <c r="AU368" s="14" t="s">
        <v>80</v>
      </c>
    </row>
    <row r="369" s="2" customFormat="1">
      <c r="A369" s="29"/>
      <c r="B369" s="30"/>
      <c r="C369" s="31"/>
      <c r="D369" s="206" t="s">
        <v>212</v>
      </c>
      <c r="E369" s="31"/>
      <c r="F369" s="207" t="s">
        <v>625</v>
      </c>
      <c r="G369" s="31"/>
      <c r="H369" s="31"/>
      <c r="I369" s="31"/>
      <c r="J369" s="31"/>
      <c r="K369" s="31"/>
      <c r="L369" s="35"/>
      <c r="M369" s="188"/>
      <c r="N369" s="189"/>
      <c r="O369" s="74"/>
      <c r="P369" s="74"/>
      <c r="Q369" s="74"/>
      <c r="R369" s="74"/>
      <c r="S369" s="74"/>
      <c r="T369" s="75"/>
      <c r="U369" s="29"/>
      <c r="V369" s="29"/>
      <c r="W369" s="29"/>
      <c r="X369" s="29"/>
      <c r="Y369" s="29"/>
      <c r="Z369" s="29"/>
      <c r="AA369" s="29"/>
      <c r="AB369" s="29"/>
      <c r="AC369" s="29"/>
      <c r="AD369" s="29"/>
      <c r="AE369" s="29"/>
      <c r="AT369" s="14" t="s">
        <v>212</v>
      </c>
      <c r="AU369" s="14" t="s">
        <v>80</v>
      </c>
    </row>
    <row r="370" s="2" customFormat="1" ht="24.15" customHeight="1">
      <c r="A370" s="29"/>
      <c r="B370" s="30"/>
      <c r="C370" s="174" t="s">
        <v>473</v>
      </c>
      <c r="D370" s="174" t="s">
        <v>123</v>
      </c>
      <c r="E370" s="175" t="s">
        <v>626</v>
      </c>
      <c r="F370" s="176" t="s">
        <v>627</v>
      </c>
      <c r="G370" s="177" t="s">
        <v>356</v>
      </c>
      <c r="H370" s="178">
        <v>5</v>
      </c>
      <c r="I370" s="179">
        <v>3400.1399999999999</v>
      </c>
      <c r="J370" s="179">
        <f>ROUND(I370*H370,2)</f>
        <v>17000.700000000001</v>
      </c>
      <c r="K370" s="176" t="s">
        <v>210</v>
      </c>
      <c r="L370" s="35"/>
      <c r="M370" s="180" t="s">
        <v>17</v>
      </c>
      <c r="N370" s="181" t="s">
        <v>41</v>
      </c>
      <c r="O370" s="182">
        <v>3.6400000000000001</v>
      </c>
      <c r="P370" s="182">
        <f>O370*H370</f>
        <v>18.199999999999999</v>
      </c>
      <c r="Q370" s="182">
        <v>0</v>
      </c>
      <c r="R370" s="182">
        <f>Q370*H370</f>
        <v>0</v>
      </c>
      <c r="S370" s="182">
        <v>0</v>
      </c>
      <c r="T370" s="183">
        <f>S370*H370</f>
        <v>0</v>
      </c>
      <c r="U370" s="29"/>
      <c r="V370" s="29"/>
      <c r="W370" s="29"/>
      <c r="X370" s="29"/>
      <c r="Y370" s="29"/>
      <c r="Z370" s="29"/>
      <c r="AA370" s="29"/>
      <c r="AB370" s="29"/>
      <c r="AC370" s="29"/>
      <c r="AD370" s="29"/>
      <c r="AE370" s="29"/>
      <c r="AR370" s="184" t="s">
        <v>196</v>
      </c>
      <c r="AT370" s="184" t="s">
        <v>123</v>
      </c>
      <c r="AU370" s="184" t="s">
        <v>80</v>
      </c>
      <c r="AY370" s="14" t="s">
        <v>128</v>
      </c>
      <c r="BE370" s="185">
        <f>IF(N370="základní",J370,0)</f>
        <v>17000.700000000001</v>
      </c>
      <c r="BF370" s="185">
        <f>IF(N370="snížená",J370,0)</f>
        <v>0</v>
      </c>
      <c r="BG370" s="185">
        <f>IF(N370="zákl. přenesená",J370,0)</f>
        <v>0</v>
      </c>
      <c r="BH370" s="185">
        <f>IF(N370="sníž. přenesená",J370,0)</f>
        <v>0</v>
      </c>
      <c r="BI370" s="185">
        <f>IF(N370="nulová",J370,0)</f>
        <v>0</v>
      </c>
      <c r="BJ370" s="14" t="s">
        <v>78</v>
      </c>
      <c r="BK370" s="185">
        <f>ROUND(I370*H370,2)</f>
        <v>17000.700000000001</v>
      </c>
      <c r="BL370" s="14" t="s">
        <v>196</v>
      </c>
      <c r="BM370" s="184" t="s">
        <v>628</v>
      </c>
    </row>
    <row r="371" s="2" customFormat="1">
      <c r="A371" s="29"/>
      <c r="B371" s="30"/>
      <c r="C371" s="31"/>
      <c r="D371" s="186" t="s">
        <v>130</v>
      </c>
      <c r="E371" s="31"/>
      <c r="F371" s="187" t="s">
        <v>629</v>
      </c>
      <c r="G371" s="31"/>
      <c r="H371" s="31"/>
      <c r="I371" s="31"/>
      <c r="J371" s="31"/>
      <c r="K371" s="31"/>
      <c r="L371" s="35"/>
      <c r="M371" s="188"/>
      <c r="N371" s="189"/>
      <c r="O371" s="74"/>
      <c r="P371" s="74"/>
      <c r="Q371" s="74"/>
      <c r="R371" s="74"/>
      <c r="S371" s="74"/>
      <c r="T371" s="75"/>
      <c r="U371" s="29"/>
      <c r="V371" s="29"/>
      <c r="W371" s="29"/>
      <c r="X371" s="29"/>
      <c r="Y371" s="29"/>
      <c r="Z371" s="29"/>
      <c r="AA371" s="29"/>
      <c r="AB371" s="29"/>
      <c r="AC371" s="29"/>
      <c r="AD371" s="29"/>
      <c r="AE371" s="29"/>
      <c r="AT371" s="14" t="s">
        <v>130</v>
      </c>
      <c r="AU371" s="14" t="s">
        <v>80</v>
      </c>
    </row>
    <row r="372" s="2" customFormat="1">
      <c r="A372" s="29"/>
      <c r="B372" s="30"/>
      <c r="C372" s="31"/>
      <c r="D372" s="206" t="s">
        <v>212</v>
      </c>
      <c r="E372" s="31"/>
      <c r="F372" s="207" t="s">
        <v>630</v>
      </c>
      <c r="G372" s="31"/>
      <c r="H372" s="31"/>
      <c r="I372" s="31"/>
      <c r="J372" s="31"/>
      <c r="K372" s="31"/>
      <c r="L372" s="35"/>
      <c r="M372" s="188"/>
      <c r="N372" s="189"/>
      <c r="O372" s="74"/>
      <c r="P372" s="74"/>
      <c r="Q372" s="74"/>
      <c r="R372" s="74"/>
      <c r="S372" s="74"/>
      <c r="T372" s="75"/>
      <c r="U372" s="29"/>
      <c r="V372" s="29"/>
      <c r="W372" s="29"/>
      <c r="X372" s="29"/>
      <c r="Y372" s="29"/>
      <c r="Z372" s="29"/>
      <c r="AA372" s="29"/>
      <c r="AB372" s="29"/>
      <c r="AC372" s="29"/>
      <c r="AD372" s="29"/>
      <c r="AE372" s="29"/>
      <c r="AT372" s="14" t="s">
        <v>212</v>
      </c>
      <c r="AU372" s="14" t="s">
        <v>80</v>
      </c>
    </row>
    <row r="373" s="12" customFormat="1" ht="22.8" customHeight="1">
      <c r="A373" s="12"/>
      <c r="B373" s="191"/>
      <c r="C373" s="192"/>
      <c r="D373" s="193" t="s">
        <v>69</v>
      </c>
      <c r="E373" s="204" t="s">
        <v>631</v>
      </c>
      <c r="F373" s="204" t="s">
        <v>632</v>
      </c>
      <c r="G373" s="192"/>
      <c r="H373" s="192"/>
      <c r="I373" s="192"/>
      <c r="J373" s="205">
        <f>BK373</f>
        <v>1565462.6000000001</v>
      </c>
      <c r="K373" s="192"/>
      <c r="L373" s="196"/>
      <c r="M373" s="197"/>
      <c r="N373" s="198"/>
      <c r="O373" s="198"/>
      <c r="P373" s="199">
        <f>SUM(P374:P393)</f>
        <v>1159.9300000000001</v>
      </c>
      <c r="Q373" s="198"/>
      <c r="R373" s="199">
        <f>SUM(R374:R393)</f>
        <v>13.842078999999998</v>
      </c>
      <c r="S373" s="198"/>
      <c r="T373" s="200">
        <f>SUM(T374:T393)</f>
        <v>0</v>
      </c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R373" s="201" t="s">
        <v>80</v>
      </c>
      <c r="AT373" s="202" t="s">
        <v>69</v>
      </c>
      <c r="AU373" s="202" t="s">
        <v>78</v>
      </c>
      <c r="AY373" s="201" t="s">
        <v>128</v>
      </c>
      <c r="BK373" s="203">
        <f>SUM(BK374:BK393)</f>
        <v>1565462.6000000001</v>
      </c>
    </row>
    <row r="374" s="2" customFormat="1" ht="24.15" customHeight="1">
      <c r="A374" s="29"/>
      <c r="B374" s="30"/>
      <c r="C374" s="174" t="s">
        <v>633</v>
      </c>
      <c r="D374" s="174" t="s">
        <v>123</v>
      </c>
      <c r="E374" s="175" t="s">
        <v>634</v>
      </c>
      <c r="F374" s="176" t="s">
        <v>635</v>
      </c>
      <c r="G374" s="177" t="s">
        <v>139</v>
      </c>
      <c r="H374" s="178">
        <v>50</v>
      </c>
      <c r="I374" s="179">
        <v>652.00999999999999</v>
      </c>
      <c r="J374" s="179">
        <f>ROUND(I374*H374,2)</f>
        <v>32600.5</v>
      </c>
      <c r="K374" s="176" t="s">
        <v>210</v>
      </c>
      <c r="L374" s="35"/>
      <c r="M374" s="180" t="s">
        <v>17</v>
      </c>
      <c r="N374" s="181" t="s">
        <v>41</v>
      </c>
      <c r="O374" s="182">
        <v>0.69899999999999995</v>
      </c>
      <c r="P374" s="182">
        <f>O374*H374</f>
        <v>34.949999999999996</v>
      </c>
      <c r="Q374" s="182">
        <v>0.0118213</v>
      </c>
      <c r="R374" s="182">
        <f>Q374*H374</f>
        <v>0.59106499999999995</v>
      </c>
      <c r="S374" s="182">
        <v>0</v>
      </c>
      <c r="T374" s="183">
        <f>S374*H374</f>
        <v>0</v>
      </c>
      <c r="U374" s="29"/>
      <c r="V374" s="29"/>
      <c r="W374" s="29"/>
      <c r="X374" s="29"/>
      <c r="Y374" s="29"/>
      <c r="Z374" s="29"/>
      <c r="AA374" s="29"/>
      <c r="AB374" s="29"/>
      <c r="AC374" s="29"/>
      <c r="AD374" s="29"/>
      <c r="AE374" s="29"/>
      <c r="AR374" s="184" t="s">
        <v>196</v>
      </c>
      <c r="AT374" s="184" t="s">
        <v>123</v>
      </c>
      <c r="AU374" s="184" t="s">
        <v>80</v>
      </c>
      <c r="AY374" s="14" t="s">
        <v>128</v>
      </c>
      <c r="BE374" s="185">
        <f>IF(N374="základní",J374,0)</f>
        <v>32600.5</v>
      </c>
      <c r="BF374" s="185">
        <f>IF(N374="snížená",J374,0)</f>
        <v>0</v>
      </c>
      <c r="BG374" s="185">
        <f>IF(N374="zákl. přenesená",J374,0)</f>
        <v>0</v>
      </c>
      <c r="BH374" s="185">
        <f>IF(N374="sníž. přenesená",J374,0)</f>
        <v>0</v>
      </c>
      <c r="BI374" s="185">
        <f>IF(N374="nulová",J374,0)</f>
        <v>0</v>
      </c>
      <c r="BJ374" s="14" t="s">
        <v>78</v>
      </c>
      <c r="BK374" s="185">
        <f>ROUND(I374*H374,2)</f>
        <v>32600.5</v>
      </c>
      <c r="BL374" s="14" t="s">
        <v>196</v>
      </c>
      <c r="BM374" s="184" t="s">
        <v>636</v>
      </c>
    </row>
    <row r="375" s="2" customFormat="1">
      <c r="A375" s="29"/>
      <c r="B375" s="30"/>
      <c r="C375" s="31"/>
      <c r="D375" s="186" t="s">
        <v>130</v>
      </c>
      <c r="E375" s="31"/>
      <c r="F375" s="187" t="s">
        <v>637</v>
      </c>
      <c r="G375" s="31"/>
      <c r="H375" s="31"/>
      <c r="I375" s="31"/>
      <c r="J375" s="31"/>
      <c r="K375" s="31"/>
      <c r="L375" s="35"/>
      <c r="M375" s="188"/>
      <c r="N375" s="189"/>
      <c r="O375" s="74"/>
      <c r="P375" s="74"/>
      <c r="Q375" s="74"/>
      <c r="R375" s="74"/>
      <c r="S375" s="74"/>
      <c r="T375" s="75"/>
      <c r="U375" s="29"/>
      <c r="V375" s="29"/>
      <c r="W375" s="29"/>
      <c r="X375" s="29"/>
      <c r="Y375" s="29"/>
      <c r="Z375" s="29"/>
      <c r="AA375" s="29"/>
      <c r="AB375" s="29"/>
      <c r="AC375" s="29"/>
      <c r="AD375" s="29"/>
      <c r="AE375" s="29"/>
      <c r="AT375" s="14" t="s">
        <v>130</v>
      </c>
      <c r="AU375" s="14" t="s">
        <v>80</v>
      </c>
    </row>
    <row r="376" s="2" customFormat="1">
      <c r="A376" s="29"/>
      <c r="B376" s="30"/>
      <c r="C376" s="31"/>
      <c r="D376" s="206" t="s">
        <v>212</v>
      </c>
      <c r="E376" s="31"/>
      <c r="F376" s="207" t="s">
        <v>638</v>
      </c>
      <c r="G376" s="31"/>
      <c r="H376" s="31"/>
      <c r="I376" s="31"/>
      <c r="J376" s="31"/>
      <c r="K376" s="31"/>
      <c r="L376" s="35"/>
      <c r="M376" s="188"/>
      <c r="N376" s="189"/>
      <c r="O376" s="74"/>
      <c r="P376" s="74"/>
      <c r="Q376" s="74"/>
      <c r="R376" s="74"/>
      <c r="S376" s="74"/>
      <c r="T376" s="75"/>
      <c r="U376" s="29"/>
      <c r="V376" s="29"/>
      <c r="W376" s="29"/>
      <c r="X376" s="29"/>
      <c r="Y376" s="29"/>
      <c r="Z376" s="29"/>
      <c r="AA376" s="29"/>
      <c r="AB376" s="29"/>
      <c r="AC376" s="29"/>
      <c r="AD376" s="29"/>
      <c r="AE376" s="29"/>
      <c r="AT376" s="14" t="s">
        <v>212</v>
      </c>
      <c r="AU376" s="14" t="s">
        <v>80</v>
      </c>
    </row>
    <row r="377" s="2" customFormat="1" ht="24.15" customHeight="1">
      <c r="A377" s="29"/>
      <c r="B377" s="30"/>
      <c r="C377" s="174" t="s">
        <v>479</v>
      </c>
      <c r="D377" s="174" t="s">
        <v>123</v>
      </c>
      <c r="E377" s="175" t="s">
        <v>639</v>
      </c>
      <c r="F377" s="176" t="s">
        <v>640</v>
      </c>
      <c r="G377" s="177" t="s">
        <v>139</v>
      </c>
      <c r="H377" s="178">
        <v>700</v>
      </c>
      <c r="I377" s="179">
        <v>919.15999999999997</v>
      </c>
      <c r="J377" s="179">
        <f>ROUND(I377*H377,2)</f>
        <v>643412</v>
      </c>
      <c r="K377" s="176" t="s">
        <v>210</v>
      </c>
      <c r="L377" s="35"/>
      <c r="M377" s="180" t="s">
        <v>17</v>
      </c>
      <c r="N377" s="181" t="s">
        <v>41</v>
      </c>
      <c r="O377" s="182">
        <v>0.96799999999999997</v>
      </c>
      <c r="P377" s="182">
        <f>O377*H377</f>
        <v>677.60000000000002</v>
      </c>
      <c r="Q377" s="182">
        <v>0.01259502</v>
      </c>
      <c r="R377" s="182">
        <f>Q377*H377</f>
        <v>8.8165139999999997</v>
      </c>
      <c r="S377" s="182">
        <v>0</v>
      </c>
      <c r="T377" s="183">
        <f>S377*H377</f>
        <v>0</v>
      </c>
      <c r="U377" s="29"/>
      <c r="V377" s="29"/>
      <c r="W377" s="29"/>
      <c r="X377" s="29"/>
      <c r="Y377" s="29"/>
      <c r="Z377" s="29"/>
      <c r="AA377" s="29"/>
      <c r="AB377" s="29"/>
      <c r="AC377" s="29"/>
      <c r="AD377" s="29"/>
      <c r="AE377" s="29"/>
      <c r="AR377" s="184" t="s">
        <v>196</v>
      </c>
      <c r="AT377" s="184" t="s">
        <v>123</v>
      </c>
      <c r="AU377" s="184" t="s">
        <v>80</v>
      </c>
      <c r="AY377" s="14" t="s">
        <v>128</v>
      </c>
      <c r="BE377" s="185">
        <f>IF(N377="základní",J377,0)</f>
        <v>643412</v>
      </c>
      <c r="BF377" s="185">
        <f>IF(N377="snížená",J377,0)</f>
        <v>0</v>
      </c>
      <c r="BG377" s="185">
        <f>IF(N377="zákl. přenesená",J377,0)</f>
        <v>0</v>
      </c>
      <c r="BH377" s="185">
        <f>IF(N377="sníž. přenesená",J377,0)</f>
        <v>0</v>
      </c>
      <c r="BI377" s="185">
        <f>IF(N377="nulová",J377,0)</f>
        <v>0</v>
      </c>
      <c r="BJ377" s="14" t="s">
        <v>78</v>
      </c>
      <c r="BK377" s="185">
        <f>ROUND(I377*H377,2)</f>
        <v>643412</v>
      </c>
      <c r="BL377" s="14" t="s">
        <v>196</v>
      </c>
      <c r="BM377" s="184" t="s">
        <v>641</v>
      </c>
    </row>
    <row r="378" s="2" customFormat="1">
      <c r="A378" s="29"/>
      <c r="B378" s="30"/>
      <c r="C378" s="31"/>
      <c r="D378" s="186" t="s">
        <v>130</v>
      </c>
      <c r="E378" s="31"/>
      <c r="F378" s="187" t="s">
        <v>642</v>
      </c>
      <c r="G378" s="31"/>
      <c r="H378" s="31"/>
      <c r="I378" s="31"/>
      <c r="J378" s="31"/>
      <c r="K378" s="31"/>
      <c r="L378" s="35"/>
      <c r="M378" s="188"/>
      <c r="N378" s="189"/>
      <c r="O378" s="74"/>
      <c r="P378" s="74"/>
      <c r="Q378" s="74"/>
      <c r="R378" s="74"/>
      <c r="S378" s="74"/>
      <c r="T378" s="75"/>
      <c r="U378" s="29"/>
      <c r="V378" s="29"/>
      <c r="W378" s="29"/>
      <c r="X378" s="29"/>
      <c r="Y378" s="29"/>
      <c r="Z378" s="29"/>
      <c r="AA378" s="29"/>
      <c r="AB378" s="29"/>
      <c r="AC378" s="29"/>
      <c r="AD378" s="29"/>
      <c r="AE378" s="29"/>
      <c r="AT378" s="14" t="s">
        <v>130</v>
      </c>
      <c r="AU378" s="14" t="s">
        <v>80</v>
      </c>
    </row>
    <row r="379" s="2" customFormat="1">
      <c r="A379" s="29"/>
      <c r="B379" s="30"/>
      <c r="C379" s="31"/>
      <c r="D379" s="206" t="s">
        <v>212</v>
      </c>
      <c r="E379" s="31"/>
      <c r="F379" s="207" t="s">
        <v>643</v>
      </c>
      <c r="G379" s="31"/>
      <c r="H379" s="31"/>
      <c r="I379" s="31"/>
      <c r="J379" s="31"/>
      <c r="K379" s="31"/>
      <c r="L379" s="35"/>
      <c r="M379" s="188"/>
      <c r="N379" s="189"/>
      <c r="O379" s="74"/>
      <c r="P379" s="74"/>
      <c r="Q379" s="74"/>
      <c r="R379" s="74"/>
      <c r="S379" s="74"/>
      <c r="T379" s="75"/>
      <c r="U379" s="29"/>
      <c r="V379" s="29"/>
      <c r="W379" s="29"/>
      <c r="X379" s="29"/>
      <c r="Y379" s="29"/>
      <c r="Z379" s="29"/>
      <c r="AA379" s="29"/>
      <c r="AB379" s="29"/>
      <c r="AC379" s="29"/>
      <c r="AD379" s="29"/>
      <c r="AE379" s="29"/>
      <c r="AT379" s="14" t="s">
        <v>212</v>
      </c>
      <c r="AU379" s="14" t="s">
        <v>80</v>
      </c>
    </row>
    <row r="380" s="2" customFormat="1" ht="16.5" customHeight="1">
      <c r="A380" s="29"/>
      <c r="B380" s="30"/>
      <c r="C380" s="174" t="s">
        <v>644</v>
      </c>
      <c r="D380" s="174" t="s">
        <v>123</v>
      </c>
      <c r="E380" s="175" t="s">
        <v>645</v>
      </c>
      <c r="F380" s="176" t="s">
        <v>646</v>
      </c>
      <c r="G380" s="177" t="s">
        <v>139</v>
      </c>
      <c r="H380" s="178">
        <v>700</v>
      </c>
      <c r="I380" s="179">
        <v>57.490000000000002</v>
      </c>
      <c r="J380" s="179">
        <f>ROUND(I380*H380,2)</f>
        <v>40243</v>
      </c>
      <c r="K380" s="176" t="s">
        <v>210</v>
      </c>
      <c r="L380" s="35"/>
      <c r="M380" s="180" t="s">
        <v>17</v>
      </c>
      <c r="N380" s="181" t="s">
        <v>41</v>
      </c>
      <c r="O380" s="182">
        <v>0.099000000000000005</v>
      </c>
      <c r="P380" s="182">
        <f>O380*H380</f>
        <v>69.299999999999997</v>
      </c>
      <c r="Q380" s="182">
        <v>0</v>
      </c>
      <c r="R380" s="182">
        <f>Q380*H380</f>
        <v>0</v>
      </c>
      <c r="S380" s="182">
        <v>0</v>
      </c>
      <c r="T380" s="183">
        <f>S380*H380</f>
        <v>0</v>
      </c>
      <c r="U380" s="29"/>
      <c r="V380" s="29"/>
      <c r="W380" s="29"/>
      <c r="X380" s="29"/>
      <c r="Y380" s="29"/>
      <c r="Z380" s="29"/>
      <c r="AA380" s="29"/>
      <c r="AB380" s="29"/>
      <c r="AC380" s="29"/>
      <c r="AD380" s="29"/>
      <c r="AE380" s="29"/>
      <c r="AR380" s="184" t="s">
        <v>196</v>
      </c>
      <c r="AT380" s="184" t="s">
        <v>123</v>
      </c>
      <c r="AU380" s="184" t="s">
        <v>80</v>
      </c>
      <c r="AY380" s="14" t="s">
        <v>128</v>
      </c>
      <c r="BE380" s="185">
        <f>IF(N380="základní",J380,0)</f>
        <v>40243</v>
      </c>
      <c r="BF380" s="185">
        <f>IF(N380="snížená",J380,0)</f>
        <v>0</v>
      </c>
      <c r="BG380" s="185">
        <f>IF(N380="zákl. přenesená",J380,0)</f>
        <v>0</v>
      </c>
      <c r="BH380" s="185">
        <f>IF(N380="sníž. přenesená",J380,0)</f>
        <v>0</v>
      </c>
      <c r="BI380" s="185">
        <f>IF(N380="nulová",J380,0)</f>
        <v>0</v>
      </c>
      <c r="BJ380" s="14" t="s">
        <v>78</v>
      </c>
      <c r="BK380" s="185">
        <f>ROUND(I380*H380,2)</f>
        <v>40243</v>
      </c>
      <c r="BL380" s="14" t="s">
        <v>196</v>
      </c>
      <c r="BM380" s="184" t="s">
        <v>647</v>
      </c>
    </row>
    <row r="381" s="2" customFormat="1">
      <c r="A381" s="29"/>
      <c r="B381" s="30"/>
      <c r="C381" s="31"/>
      <c r="D381" s="186" t="s">
        <v>130</v>
      </c>
      <c r="E381" s="31"/>
      <c r="F381" s="187" t="s">
        <v>648</v>
      </c>
      <c r="G381" s="31"/>
      <c r="H381" s="31"/>
      <c r="I381" s="31"/>
      <c r="J381" s="31"/>
      <c r="K381" s="31"/>
      <c r="L381" s="35"/>
      <c r="M381" s="188"/>
      <c r="N381" s="189"/>
      <c r="O381" s="74"/>
      <c r="P381" s="74"/>
      <c r="Q381" s="74"/>
      <c r="R381" s="74"/>
      <c r="S381" s="74"/>
      <c r="T381" s="75"/>
      <c r="U381" s="29"/>
      <c r="V381" s="29"/>
      <c r="W381" s="29"/>
      <c r="X381" s="29"/>
      <c r="Y381" s="29"/>
      <c r="Z381" s="29"/>
      <c r="AA381" s="29"/>
      <c r="AB381" s="29"/>
      <c r="AC381" s="29"/>
      <c r="AD381" s="29"/>
      <c r="AE381" s="29"/>
      <c r="AT381" s="14" t="s">
        <v>130</v>
      </c>
      <c r="AU381" s="14" t="s">
        <v>80</v>
      </c>
    </row>
    <row r="382" s="2" customFormat="1">
      <c r="A382" s="29"/>
      <c r="B382" s="30"/>
      <c r="C382" s="31"/>
      <c r="D382" s="206" t="s">
        <v>212</v>
      </c>
      <c r="E382" s="31"/>
      <c r="F382" s="207" t="s">
        <v>649</v>
      </c>
      <c r="G382" s="31"/>
      <c r="H382" s="31"/>
      <c r="I382" s="31"/>
      <c r="J382" s="31"/>
      <c r="K382" s="31"/>
      <c r="L382" s="35"/>
      <c r="M382" s="188"/>
      <c r="N382" s="189"/>
      <c r="O382" s="74"/>
      <c r="P382" s="74"/>
      <c r="Q382" s="74"/>
      <c r="R382" s="74"/>
      <c r="S382" s="74"/>
      <c r="T382" s="75"/>
      <c r="U382" s="29"/>
      <c r="V382" s="29"/>
      <c r="W382" s="29"/>
      <c r="X382" s="29"/>
      <c r="Y382" s="29"/>
      <c r="Z382" s="29"/>
      <c r="AA382" s="29"/>
      <c r="AB382" s="29"/>
      <c r="AC382" s="29"/>
      <c r="AD382" s="29"/>
      <c r="AE382" s="29"/>
      <c r="AT382" s="14" t="s">
        <v>212</v>
      </c>
      <c r="AU382" s="14" t="s">
        <v>80</v>
      </c>
    </row>
    <row r="383" s="2" customFormat="1" ht="24.15" customHeight="1">
      <c r="A383" s="29"/>
      <c r="B383" s="30"/>
      <c r="C383" s="208" t="s">
        <v>484</v>
      </c>
      <c r="D383" s="208" t="s">
        <v>275</v>
      </c>
      <c r="E383" s="209" t="s">
        <v>650</v>
      </c>
      <c r="F383" s="210" t="s">
        <v>651</v>
      </c>
      <c r="G383" s="211" t="s">
        <v>139</v>
      </c>
      <c r="H383" s="212">
        <v>1000</v>
      </c>
      <c r="I383" s="213">
        <v>25.100000000000001</v>
      </c>
      <c r="J383" s="213">
        <f>ROUND(I383*H383,2)</f>
        <v>25100</v>
      </c>
      <c r="K383" s="210" t="s">
        <v>210</v>
      </c>
      <c r="L383" s="214"/>
      <c r="M383" s="215" t="s">
        <v>17</v>
      </c>
      <c r="N383" s="216" t="s">
        <v>41</v>
      </c>
      <c r="O383" s="182">
        <v>0</v>
      </c>
      <c r="P383" s="182">
        <f>O383*H383</f>
        <v>0</v>
      </c>
      <c r="Q383" s="182">
        <v>0.00011</v>
      </c>
      <c r="R383" s="182">
        <f>Q383*H383</f>
        <v>0.11</v>
      </c>
      <c r="S383" s="182">
        <v>0</v>
      </c>
      <c r="T383" s="183">
        <f>S383*H383</f>
        <v>0</v>
      </c>
      <c r="U383" s="29"/>
      <c r="V383" s="29"/>
      <c r="W383" s="29"/>
      <c r="X383" s="29"/>
      <c r="Y383" s="29"/>
      <c r="Z383" s="29"/>
      <c r="AA383" s="29"/>
      <c r="AB383" s="29"/>
      <c r="AC383" s="29"/>
      <c r="AD383" s="29"/>
      <c r="AE383" s="29"/>
      <c r="AR383" s="184" t="s">
        <v>278</v>
      </c>
      <c r="AT383" s="184" t="s">
        <v>275</v>
      </c>
      <c r="AU383" s="184" t="s">
        <v>80</v>
      </c>
      <c r="AY383" s="14" t="s">
        <v>128</v>
      </c>
      <c r="BE383" s="185">
        <f>IF(N383="základní",J383,0)</f>
        <v>25100</v>
      </c>
      <c r="BF383" s="185">
        <f>IF(N383="snížená",J383,0)</f>
        <v>0</v>
      </c>
      <c r="BG383" s="185">
        <f>IF(N383="zákl. přenesená",J383,0)</f>
        <v>0</v>
      </c>
      <c r="BH383" s="185">
        <f>IF(N383="sníž. přenesená",J383,0)</f>
        <v>0</v>
      </c>
      <c r="BI383" s="185">
        <f>IF(N383="nulová",J383,0)</f>
        <v>0</v>
      </c>
      <c r="BJ383" s="14" t="s">
        <v>78</v>
      </c>
      <c r="BK383" s="185">
        <f>ROUND(I383*H383,2)</f>
        <v>25100</v>
      </c>
      <c r="BL383" s="14" t="s">
        <v>196</v>
      </c>
      <c r="BM383" s="184" t="s">
        <v>652</v>
      </c>
    </row>
    <row r="384" s="2" customFormat="1">
      <c r="A384" s="29"/>
      <c r="B384" s="30"/>
      <c r="C384" s="31"/>
      <c r="D384" s="186" t="s">
        <v>130</v>
      </c>
      <c r="E384" s="31"/>
      <c r="F384" s="187" t="s">
        <v>651</v>
      </c>
      <c r="G384" s="31"/>
      <c r="H384" s="31"/>
      <c r="I384" s="31"/>
      <c r="J384" s="31"/>
      <c r="K384" s="31"/>
      <c r="L384" s="35"/>
      <c r="M384" s="188"/>
      <c r="N384" s="189"/>
      <c r="O384" s="74"/>
      <c r="P384" s="74"/>
      <c r="Q384" s="74"/>
      <c r="R384" s="74"/>
      <c r="S384" s="74"/>
      <c r="T384" s="75"/>
      <c r="U384" s="29"/>
      <c r="V384" s="29"/>
      <c r="W384" s="29"/>
      <c r="X384" s="29"/>
      <c r="Y384" s="29"/>
      <c r="Z384" s="29"/>
      <c r="AA384" s="29"/>
      <c r="AB384" s="29"/>
      <c r="AC384" s="29"/>
      <c r="AD384" s="29"/>
      <c r="AE384" s="29"/>
      <c r="AT384" s="14" t="s">
        <v>130</v>
      </c>
      <c r="AU384" s="14" t="s">
        <v>80</v>
      </c>
    </row>
    <row r="385" s="2" customFormat="1" ht="33" customHeight="1">
      <c r="A385" s="29"/>
      <c r="B385" s="30"/>
      <c r="C385" s="174" t="s">
        <v>653</v>
      </c>
      <c r="D385" s="174" t="s">
        <v>123</v>
      </c>
      <c r="E385" s="175" t="s">
        <v>654</v>
      </c>
      <c r="F385" s="176" t="s">
        <v>655</v>
      </c>
      <c r="G385" s="177" t="s">
        <v>139</v>
      </c>
      <c r="H385" s="178">
        <v>500</v>
      </c>
      <c r="I385" s="179">
        <v>690.90999999999997</v>
      </c>
      <c r="J385" s="179">
        <f>ROUND(I385*H385,2)</f>
        <v>345455</v>
      </c>
      <c r="K385" s="176" t="s">
        <v>210</v>
      </c>
      <c r="L385" s="35"/>
      <c r="M385" s="180" t="s">
        <v>17</v>
      </c>
      <c r="N385" s="181" t="s">
        <v>41</v>
      </c>
      <c r="O385" s="182">
        <v>0.72799999999999998</v>
      </c>
      <c r="P385" s="182">
        <f>O385*H385</f>
        <v>364</v>
      </c>
      <c r="Q385" s="182">
        <v>0.0070489999999999997</v>
      </c>
      <c r="R385" s="182">
        <f>Q385*H385</f>
        <v>3.5244999999999997</v>
      </c>
      <c r="S385" s="182">
        <v>0</v>
      </c>
      <c r="T385" s="183">
        <f>S385*H385</f>
        <v>0</v>
      </c>
      <c r="U385" s="29"/>
      <c r="V385" s="29"/>
      <c r="W385" s="29"/>
      <c r="X385" s="29"/>
      <c r="Y385" s="29"/>
      <c r="Z385" s="29"/>
      <c r="AA385" s="29"/>
      <c r="AB385" s="29"/>
      <c r="AC385" s="29"/>
      <c r="AD385" s="29"/>
      <c r="AE385" s="29"/>
      <c r="AR385" s="184" t="s">
        <v>196</v>
      </c>
      <c r="AT385" s="184" t="s">
        <v>123</v>
      </c>
      <c r="AU385" s="184" t="s">
        <v>80</v>
      </c>
      <c r="AY385" s="14" t="s">
        <v>128</v>
      </c>
      <c r="BE385" s="185">
        <f>IF(N385="základní",J385,0)</f>
        <v>345455</v>
      </c>
      <c r="BF385" s="185">
        <f>IF(N385="snížená",J385,0)</f>
        <v>0</v>
      </c>
      <c r="BG385" s="185">
        <f>IF(N385="zákl. přenesená",J385,0)</f>
        <v>0</v>
      </c>
      <c r="BH385" s="185">
        <f>IF(N385="sníž. přenesená",J385,0)</f>
        <v>0</v>
      </c>
      <c r="BI385" s="185">
        <f>IF(N385="nulová",J385,0)</f>
        <v>0</v>
      </c>
      <c r="BJ385" s="14" t="s">
        <v>78</v>
      </c>
      <c r="BK385" s="185">
        <f>ROUND(I385*H385,2)</f>
        <v>345455</v>
      </c>
      <c r="BL385" s="14" t="s">
        <v>196</v>
      </c>
      <c r="BM385" s="184" t="s">
        <v>656</v>
      </c>
    </row>
    <row r="386" s="2" customFormat="1">
      <c r="A386" s="29"/>
      <c r="B386" s="30"/>
      <c r="C386" s="31"/>
      <c r="D386" s="186" t="s">
        <v>130</v>
      </c>
      <c r="E386" s="31"/>
      <c r="F386" s="187" t="s">
        <v>657</v>
      </c>
      <c r="G386" s="31"/>
      <c r="H386" s="31"/>
      <c r="I386" s="31"/>
      <c r="J386" s="31"/>
      <c r="K386" s="31"/>
      <c r="L386" s="35"/>
      <c r="M386" s="188"/>
      <c r="N386" s="189"/>
      <c r="O386" s="74"/>
      <c r="P386" s="74"/>
      <c r="Q386" s="74"/>
      <c r="R386" s="74"/>
      <c r="S386" s="74"/>
      <c r="T386" s="75"/>
      <c r="U386" s="29"/>
      <c r="V386" s="29"/>
      <c r="W386" s="29"/>
      <c r="X386" s="29"/>
      <c r="Y386" s="29"/>
      <c r="Z386" s="29"/>
      <c r="AA386" s="29"/>
      <c r="AB386" s="29"/>
      <c r="AC386" s="29"/>
      <c r="AD386" s="29"/>
      <c r="AE386" s="29"/>
      <c r="AT386" s="14" t="s">
        <v>130</v>
      </c>
      <c r="AU386" s="14" t="s">
        <v>80</v>
      </c>
    </row>
    <row r="387" s="2" customFormat="1">
      <c r="A387" s="29"/>
      <c r="B387" s="30"/>
      <c r="C387" s="31"/>
      <c r="D387" s="206" t="s">
        <v>212</v>
      </c>
      <c r="E387" s="31"/>
      <c r="F387" s="207" t="s">
        <v>658</v>
      </c>
      <c r="G387" s="31"/>
      <c r="H387" s="31"/>
      <c r="I387" s="31"/>
      <c r="J387" s="31"/>
      <c r="K387" s="31"/>
      <c r="L387" s="35"/>
      <c r="M387" s="188"/>
      <c r="N387" s="189"/>
      <c r="O387" s="74"/>
      <c r="P387" s="74"/>
      <c r="Q387" s="74"/>
      <c r="R387" s="74"/>
      <c r="S387" s="74"/>
      <c r="T387" s="75"/>
      <c r="U387" s="29"/>
      <c r="V387" s="29"/>
      <c r="W387" s="29"/>
      <c r="X387" s="29"/>
      <c r="Y387" s="29"/>
      <c r="Z387" s="29"/>
      <c r="AA387" s="29"/>
      <c r="AB387" s="29"/>
      <c r="AC387" s="29"/>
      <c r="AD387" s="29"/>
      <c r="AE387" s="29"/>
      <c r="AT387" s="14" t="s">
        <v>212</v>
      </c>
      <c r="AU387" s="14" t="s">
        <v>80</v>
      </c>
    </row>
    <row r="388" s="2" customFormat="1" ht="37.8" customHeight="1">
      <c r="A388" s="29"/>
      <c r="B388" s="30"/>
      <c r="C388" s="208" t="s">
        <v>493</v>
      </c>
      <c r="D388" s="208" t="s">
        <v>275</v>
      </c>
      <c r="E388" s="209" t="s">
        <v>659</v>
      </c>
      <c r="F388" s="210" t="s">
        <v>660</v>
      </c>
      <c r="G388" s="211" t="s">
        <v>139</v>
      </c>
      <c r="H388" s="212">
        <v>500</v>
      </c>
      <c r="I388" s="213">
        <v>931</v>
      </c>
      <c r="J388" s="213">
        <f>ROUND(I388*H388,2)</f>
        <v>465500</v>
      </c>
      <c r="K388" s="210" t="s">
        <v>210</v>
      </c>
      <c r="L388" s="214"/>
      <c r="M388" s="215" t="s">
        <v>17</v>
      </c>
      <c r="N388" s="216" t="s">
        <v>41</v>
      </c>
      <c r="O388" s="182">
        <v>0</v>
      </c>
      <c r="P388" s="182">
        <f>O388*H388</f>
        <v>0</v>
      </c>
      <c r="Q388" s="182">
        <v>0.0016000000000000001</v>
      </c>
      <c r="R388" s="182">
        <f>Q388*H388</f>
        <v>0.80000000000000004</v>
      </c>
      <c r="S388" s="182">
        <v>0</v>
      </c>
      <c r="T388" s="183">
        <f>S388*H388</f>
        <v>0</v>
      </c>
      <c r="U388" s="29"/>
      <c r="V388" s="29"/>
      <c r="W388" s="29"/>
      <c r="X388" s="29"/>
      <c r="Y388" s="29"/>
      <c r="Z388" s="29"/>
      <c r="AA388" s="29"/>
      <c r="AB388" s="29"/>
      <c r="AC388" s="29"/>
      <c r="AD388" s="29"/>
      <c r="AE388" s="29"/>
      <c r="AR388" s="184" t="s">
        <v>278</v>
      </c>
      <c r="AT388" s="184" t="s">
        <v>275</v>
      </c>
      <c r="AU388" s="184" t="s">
        <v>80</v>
      </c>
      <c r="AY388" s="14" t="s">
        <v>128</v>
      </c>
      <c r="BE388" s="185">
        <f>IF(N388="základní",J388,0)</f>
        <v>465500</v>
      </c>
      <c r="BF388" s="185">
        <f>IF(N388="snížená",J388,0)</f>
        <v>0</v>
      </c>
      <c r="BG388" s="185">
        <f>IF(N388="zákl. přenesená",J388,0)</f>
        <v>0</v>
      </c>
      <c r="BH388" s="185">
        <f>IF(N388="sníž. přenesená",J388,0)</f>
        <v>0</v>
      </c>
      <c r="BI388" s="185">
        <f>IF(N388="nulová",J388,0)</f>
        <v>0</v>
      </c>
      <c r="BJ388" s="14" t="s">
        <v>78</v>
      </c>
      <c r="BK388" s="185">
        <f>ROUND(I388*H388,2)</f>
        <v>465500</v>
      </c>
      <c r="BL388" s="14" t="s">
        <v>196</v>
      </c>
      <c r="BM388" s="184" t="s">
        <v>661</v>
      </c>
    </row>
    <row r="389" s="2" customFormat="1">
      <c r="A389" s="29"/>
      <c r="B389" s="30"/>
      <c r="C389" s="31"/>
      <c r="D389" s="186" t="s">
        <v>130</v>
      </c>
      <c r="E389" s="31"/>
      <c r="F389" s="187" t="s">
        <v>660</v>
      </c>
      <c r="G389" s="31"/>
      <c r="H389" s="31"/>
      <c r="I389" s="31"/>
      <c r="J389" s="31"/>
      <c r="K389" s="31"/>
      <c r="L389" s="35"/>
      <c r="M389" s="188"/>
      <c r="N389" s="189"/>
      <c r="O389" s="74"/>
      <c r="P389" s="74"/>
      <c r="Q389" s="74"/>
      <c r="R389" s="74"/>
      <c r="S389" s="74"/>
      <c r="T389" s="75"/>
      <c r="U389" s="29"/>
      <c r="V389" s="29"/>
      <c r="W389" s="29"/>
      <c r="X389" s="29"/>
      <c r="Y389" s="29"/>
      <c r="Z389" s="29"/>
      <c r="AA389" s="29"/>
      <c r="AB389" s="29"/>
      <c r="AC389" s="29"/>
      <c r="AD389" s="29"/>
      <c r="AE389" s="29"/>
      <c r="AT389" s="14" t="s">
        <v>130</v>
      </c>
      <c r="AU389" s="14" t="s">
        <v>80</v>
      </c>
    </row>
    <row r="390" s="2" customFormat="1">
      <c r="A390" s="29"/>
      <c r="B390" s="30"/>
      <c r="C390" s="31"/>
      <c r="D390" s="186" t="s">
        <v>155</v>
      </c>
      <c r="E390" s="31"/>
      <c r="F390" s="190" t="s">
        <v>662</v>
      </c>
      <c r="G390" s="31"/>
      <c r="H390" s="31"/>
      <c r="I390" s="31"/>
      <c r="J390" s="31"/>
      <c r="K390" s="31"/>
      <c r="L390" s="35"/>
      <c r="M390" s="188"/>
      <c r="N390" s="189"/>
      <c r="O390" s="74"/>
      <c r="P390" s="74"/>
      <c r="Q390" s="74"/>
      <c r="R390" s="74"/>
      <c r="S390" s="74"/>
      <c r="T390" s="75"/>
      <c r="U390" s="29"/>
      <c r="V390" s="29"/>
      <c r="W390" s="29"/>
      <c r="X390" s="29"/>
      <c r="Y390" s="29"/>
      <c r="Z390" s="29"/>
      <c r="AA390" s="29"/>
      <c r="AB390" s="29"/>
      <c r="AC390" s="29"/>
      <c r="AD390" s="29"/>
      <c r="AE390" s="29"/>
      <c r="AT390" s="14" t="s">
        <v>155</v>
      </c>
      <c r="AU390" s="14" t="s">
        <v>80</v>
      </c>
    </row>
    <row r="391" s="2" customFormat="1" ht="24.15" customHeight="1">
      <c r="A391" s="29"/>
      <c r="B391" s="30"/>
      <c r="C391" s="174" t="s">
        <v>663</v>
      </c>
      <c r="D391" s="174" t="s">
        <v>123</v>
      </c>
      <c r="E391" s="175" t="s">
        <v>664</v>
      </c>
      <c r="F391" s="176" t="s">
        <v>665</v>
      </c>
      <c r="G391" s="177" t="s">
        <v>356</v>
      </c>
      <c r="H391" s="178">
        <v>10</v>
      </c>
      <c r="I391" s="179">
        <v>1315.21</v>
      </c>
      <c r="J391" s="179">
        <f>ROUND(I391*H391,2)</f>
        <v>13152.1</v>
      </c>
      <c r="K391" s="176" t="s">
        <v>210</v>
      </c>
      <c r="L391" s="35"/>
      <c r="M391" s="180" t="s">
        <v>17</v>
      </c>
      <c r="N391" s="181" t="s">
        <v>41</v>
      </c>
      <c r="O391" s="182">
        <v>1.4079999999999999</v>
      </c>
      <c r="P391" s="182">
        <f>O391*H391</f>
        <v>14.079999999999998</v>
      </c>
      <c r="Q391" s="182">
        <v>0</v>
      </c>
      <c r="R391" s="182">
        <f>Q391*H391</f>
        <v>0</v>
      </c>
      <c r="S391" s="182">
        <v>0</v>
      </c>
      <c r="T391" s="183">
        <f>S391*H391</f>
        <v>0</v>
      </c>
      <c r="U391" s="29"/>
      <c r="V391" s="29"/>
      <c r="W391" s="29"/>
      <c r="X391" s="29"/>
      <c r="Y391" s="29"/>
      <c r="Z391" s="29"/>
      <c r="AA391" s="29"/>
      <c r="AB391" s="29"/>
      <c r="AC391" s="29"/>
      <c r="AD391" s="29"/>
      <c r="AE391" s="29"/>
      <c r="AR391" s="184" t="s">
        <v>196</v>
      </c>
      <c r="AT391" s="184" t="s">
        <v>123</v>
      </c>
      <c r="AU391" s="184" t="s">
        <v>80</v>
      </c>
      <c r="AY391" s="14" t="s">
        <v>128</v>
      </c>
      <c r="BE391" s="185">
        <f>IF(N391="základní",J391,0)</f>
        <v>13152.1</v>
      </c>
      <c r="BF391" s="185">
        <f>IF(N391="snížená",J391,0)</f>
        <v>0</v>
      </c>
      <c r="BG391" s="185">
        <f>IF(N391="zákl. přenesená",J391,0)</f>
        <v>0</v>
      </c>
      <c r="BH391" s="185">
        <f>IF(N391="sníž. přenesená",J391,0)</f>
        <v>0</v>
      </c>
      <c r="BI391" s="185">
        <f>IF(N391="nulová",J391,0)</f>
        <v>0</v>
      </c>
      <c r="BJ391" s="14" t="s">
        <v>78</v>
      </c>
      <c r="BK391" s="185">
        <f>ROUND(I391*H391,2)</f>
        <v>13152.1</v>
      </c>
      <c r="BL391" s="14" t="s">
        <v>196</v>
      </c>
      <c r="BM391" s="184" t="s">
        <v>666</v>
      </c>
    </row>
    <row r="392" s="2" customFormat="1">
      <c r="A392" s="29"/>
      <c r="B392" s="30"/>
      <c r="C392" s="31"/>
      <c r="D392" s="186" t="s">
        <v>130</v>
      </c>
      <c r="E392" s="31"/>
      <c r="F392" s="187" t="s">
        <v>667</v>
      </c>
      <c r="G392" s="31"/>
      <c r="H392" s="31"/>
      <c r="I392" s="31"/>
      <c r="J392" s="31"/>
      <c r="K392" s="31"/>
      <c r="L392" s="35"/>
      <c r="M392" s="188"/>
      <c r="N392" s="189"/>
      <c r="O392" s="74"/>
      <c r="P392" s="74"/>
      <c r="Q392" s="74"/>
      <c r="R392" s="74"/>
      <c r="S392" s="74"/>
      <c r="T392" s="75"/>
      <c r="U392" s="29"/>
      <c r="V392" s="29"/>
      <c r="W392" s="29"/>
      <c r="X392" s="29"/>
      <c r="Y392" s="29"/>
      <c r="Z392" s="29"/>
      <c r="AA392" s="29"/>
      <c r="AB392" s="29"/>
      <c r="AC392" s="29"/>
      <c r="AD392" s="29"/>
      <c r="AE392" s="29"/>
      <c r="AT392" s="14" t="s">
        <v>130</v>
      </c>
      <c r="AU392" s="14" t="s">
        <v>80</v>
      </c>
    </row>
    <row r="393" s="2" customFormat="1">
      <c r="A393" s="29"/>
      <c r="B393" s="30"/>
      <c r="C393" s="31"/>
      <c r="D393" s="206" t="s">
        <v>212</v>
      </c>
      <c r="E393" s="31"/>
      <c r="F393" s="207" t="s">
        <v>668</v>
      </c>
      <c r="G393" s="31"/>
      <c r="H393" s="31"/>
      <c r="I393" s="31"/>
      <c r="J393" s="31"/>
      <c r="K393" s="31"/>
      <c r="L393" s="35"/>
      <c r="M393" s="188"/>
      <c r="N393" s="189"/>
      <c r="O393" s="74"/>
      <c r="P393" s="74"/>
      <c r="Q393" s="74"/>
      <c r="R393" s="74"/>
      <c r="S393" s="74"/>
      <c r="T393" s="75"/>
      <c r="U393" s="29"/>
      <c r="V393" s="29"/>
      <c r="W393" s="29"/>
      <c r="X393" s="29"/>
      <c r="Y393" s="29"/>
      <c r="Z393" s="29"/>
      <c r="AA393" s="29"/>
      <c r="AB393" s="29"/>
      <c r="AC393" s="29"/>
      <c r="AD393" s="29"/>
      <c r="AE393" s="29"/>
      <c r="AT393" s="14" t="s">
        <v>212</v>
      </c>
      <c r="AU393" s="14" t="s">
        <v>80</v>
      </c>
    </row>
    <row r="394" s="12" customFormat="1" ht="22.8" customHeight="1">
      <c r="A394" s="12"/>
      <c r="B394" s="191"/>
      <c r="C394" s="192"/>
      <c r="D394" s="193" t="s">
        <v>69</v>
      </c>
      <c r="E394" s="204" t="s">
        <v>669</v>
      </c>
      <c r="F394" s="204" t="s">
        <v>670</v>
      </c>
      <c r="G394" s="192"/>
      <c r="H394" s="192"/>
      <c r="I394" s="192"/>
      <c r="J394" s="205">
        <f>BK394</f>
        <v>1680229.5</v>
      </c>
      <c r="K394" s="192"/>
      <c r="L394" s="196"/>
      <c r="M394" s="197"/>
      <c r="N394" s="198"/>
      <c r="O394" s="198"/>
      <c r="P394" s="199">
        <f>SUM(P395:P433)</f>
        <v>1286.8879999999999</v>
      </c>
      <c r="Q394" s="198"/>
      <c r="R394" s="199">
        <f>SUM(R395:R433)</f>
        <v>0.54256000000000004</v>
      </c>
      <c r="S394" s="198"/>
      <c r="T394" s="200">
        <f>SUM(T395:T433)</f>
        <v>41.258799999999994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01" t="s">
        <v>80</v>
      </c>
      <c r="AT394" s="202" t="s">
        <v>69</v>
      </c>
      <c r="AU394" s="202" t="s">
        <v>78</v>
      </c>
      <c r="AY394" s="201" t="s">
        <v>128</v>
      </c>
      <c r="BK394" s="203">
        <f>SUM(BK395:BK433)</f>
        <v>1680229.5</v>
      </c>
    </row>
    <row r="395" s="2" customFormat="1" ht="24.15" customHeight="1">
      <c r="A395" s="29"/>
      <c r="B395" s="30"/>
      <c r="C395" s="174" t="s">
        <v>498</v>
      </c>
      <c r="D395" s="174" t="s">
        <v>123</v>
      </c>
      <c r="E395" s="175" t="s">
        <v>671</v>
      </c>
      <c r="F395" s="176" t="s">
        <v>672</v>
      </c>
      <c r="G395" s="177" t="s">
        <v>139</v>
      </c>
      <c r="H395" s="178">
        <v>800</v>
      </c>
      <c r="I395" s="179">
        <v>417.76999999999998</v>
      </c>
      <c r="J395" s="179">
        <f>ROUND(I395*H395,2)</f>
        <v>334216</v>
      </c>
      <c r="K395" s="176" t="s">
        <v>210</v>
      </c>
      <c r="L395" s="35"/>
      <c r="M395" s="180" t="s">
        <v>17</v>
      </c>
      <c r="N395" s="181" t="s">
        <v>41</v>
      </c>
      <c r="O395" s="182">
        <v>0.58399999999999996</v>
      </c>
      <c r="P395" s="182">
        <f>O395*H395</f>
        <v>467.19999999999999</v>
      </c>
      <c r="Q395" s="182">
        <v>0.00020000000000000001</v>
      </c>
      <c r="R395" s="182">
        <f>Q395*H395</f>
        <v>0.16</v>
      </c>
      <c r="S395" s="182">
        <v>0.017780000000000001</v>
      </c>
      <c r="T395" s="183">
        <f>S395*H395</f>
        <v>14.224</v>
      </c>
      <c r="U395" s="29"/>
      <c r="V395" s="29"/>
      <c r="W395" s="29"/>
      <c r="X395" s="29"/>
      <c r="Y395" s="29"/>
      <c r="Z395" s="29"/>
      <c r="AA395" s="29"/>
      <c r="AB395" s="29"/>
      <c r="AC395" s="29"/>
      <c r="AD395" s="29"/>
      <c r="AE395" s="29"/>
      <c r="AR395" s="184" t="s">
        <v>196</v>
      </c>
      <c r="AT395" s="184" t="s">
        <v>123</v>
      </c>
      <c r="AU395" s="184" t="s">
        <v>80</v>
      </c>
      <c r="AY395" s="14" t="s">
        <v>128</v>
      </c>
      <c r="BE395" s="185">
        <f>IF(N395="základní",J395,0)</f>
        <v>334216</v>
      </c>
      <c r="BF395" s="185">
        <f>IF(N395="snížená",J395,0)</f>
        <v>0</v>
      </c>
      <c r="BG395" s="185">
        <f>IF(N395="zákl. přenesená",J395,0)</f>
        <v>0</v>
      </c>
      <c r="BH395" s="185">
        <f>IF(N395="sníž. přenesená",J395,0)</f>
        <v>0</v>
      </c>
      <c r="BI395" s="185">
        <f>IF(N395="nulová",J395,0)</f>
        <v>0</v>
      </c>
      <c r="BJ395" s="14" t="s">
        <v>78</v>
      </c>
      <c r="BK395" s="185">
        <f>ROUND(I395*H395,2)</f>
        <v>334216</v>
      </c>
      <c r="BL395" s="14" t="s">
        <v>196</v>
      </c>
      <c r="BM395" s="184" t="s">
        <v>673</v>
      </c>
    </row>
    <row r="396" s="2" customFormat="1">
      <c r="A396" s="29"/>
      <c r="B396" s="30"/>
      <c r="C396" s="31"/>
      <c r="D396" s="186" t="s">
        <v>130</v>
      </c>
      <c r="E396" s="31"/>
      <c r="F396" s="187" t="s">
        <v>674</v>
      </c>
      <c r="G396" s="31"/>
      <c r="H396" s="31"/>
      <c r="I396" s="31"/>
      <c r="J396" s="31"/>
      <c r="K396" s="31"/>
      <c r="L396" s="35"/>
      <c r="M396" s="188"/>
      <c r="N396" s="189"/>
      <c r="O396" s="74"/>
      <c r="P396" s="74"/>
      <c r="Q396" s="74"/>
      <c r="R396" s="74"/>
      <c r="S396" s="74"/>
      <c r="T396" s="75"/>
      <c r="U396" s="29"/>
      <c r="V396" s="29"/>
      <c r="W396" s="29"/>
      <c r="X396" s="29"/>
      <c r="Y396" s="29"/>
      <c r="Z396" s="29"/>
      <c r="AA396" s="29"/>
      <c r="AB396" s="29"/>
      <c r="AC396" s="29"/>
      <c r="AD396" s="29"/>
      <c r="AE396" s="29"/>
      <c r="AT396" s="14" t="s">
        <v>130</v>
      </c>
      <c r="AU396" s="14" t="s">
        <v>80</v>
      </c>
    </row>
    <row r="397" s="2" customFormat="1">
      <c r="A397" s="29"/>
      <c r="B397" s="30"/>
      <c r="C397" s="31"/>
      <c r="D397" s="206" t="s">
        <v>212</v>
      </c>
      <c r="E397" s="31"/>
      <c r="F397" s="207" t="s">
        <v>675</v>
      </c>
      <c r="G397" s="31"/>
      <c r="H397" s="31"/>
      <c r="I397" s="31"/>
      <c r="J397" s="31"/>
      <c r="K397" s="31"/>
      <c r="L397" s="35"/>
      <c r="M397" s="188"/>
      <c r="N397" s="189"/>
      <c r="O397" s="74"/>
      <c r="P397" s="74"/>
      <c r="Q397" s="74"/>
      <c r="R397" s="74"/>
      <c r="S397" s="74"/>
      <c r="T397" s="75"/>
      <c r="U397" s="29"/>
      <c r="V397" s="29"/>
      <c r="W397" s="29"/>
      <c r="X397" s="29"/>
      <c r="Y397" s="29"/>
      <c r="Z397" s="29"/>
      <c r="AA397" s="29"/>
      <c r="AB397" s="29"/>
      <c r="AC397" s="29"/>
      <c r="AD397" s="29"/>
      <c r="AE397" s="29"/>
      <c r="AT397" s="14" t="s">
        <v>212</v>
      </c>
      <c r="AU397" s="14" t="s">
        <v>80</v>
      </c>
    </row>
    <row r="398" s="2" customFormat="1" ht="37.8" customHeight="1">
      <c r="A398" s="29"/>
      <c r="B398" s="30"/>
      <c r="C398" s="174" t="s">
        <v>676</v>
      </c>
      <c r="D398" s="174" t="s">
        <v>123</v>
      </c>
      <c r="E398" s="175" t="s">
        <v>677</v>
      </c>
      <c r="F398" s="176" t="s">
        <v>678</v>
      </c>
      <c r="G398" s="177" t="s">
        <v>169</v>
      </c>
      <c r="H398" s="178">
        <v>200</v>
      </c>
      <c r="I398" s="179">
        <v>141.59999999999999</v>
      </c>
      <c r="J398" s="179">
        <f>ROUND(I398*H398,2)</f>
        <v>28320</v>
      </c>
      <c r="K398" s="176" t="s">
        <v>210</v>
      </c>
      <c r="L398" s="35"/>
      <c r="M398" s="180" t="s">
        <v>17</v>
      </c>
      <c r="N398" s="181" t="s">
        <v>41</v>
      </c>
      <c r="O398" s="182">
        <v>0.20399999999999999</v>
      </c>
      <c r="P398" s="182">
        <f>O398*H398</f>
        <v>40.799999999999997</v>
      </c>
      <c r="Q398" s="182">
        <v>2.8799999999999999E-05</v>
      </c>
      <c r="R398" s="182">
        <f>Q398*H398</f>
        <v>0.0057599999999999995</v>
      </c>
      <c r="S398" s="182">
        <v>0.0046299999999999996</v>
      </c>
      <c r="T398" s="183">
        <f>S398*H398</f>
        <v>0.92599999999999993</v>
      </c>
      <c r="U398" s="29"/>
      <c r="V398" s="29"/>
      <c r="W398" s="29"/>
      <c r="X398" s="29"/>
      <c r="Y398" s="29"/>
      <c r="Z398" s="29"/>
      <c r="AA398" s="29"/>
      <c r="AB398" s="29"/>
      <c r="AC398" s="29"/>
      <c r="AD398" s="29"/>
      <c r="AE398" s="29"/>
      <c r="AR398" s="184" t="s">
        <v>196</v>
      </c>
      <c r="AT398" s="184" t="s">
        <v>123</v>
      </c>
      <c r="AU398" s="184" t="s">
        <v>80</v>
      </c>
      <c r="AY398" s="14" t="s">
        <v>128</v>
      </c>
      <c r="BE398" s="185">
        <f>IF(N398="základní",J398,0)</f>
        <v>28320</v>
      </c>
      <c r="BF398" s="185">
        <f>IF(N398="snížená",J398,0)</f>
        <v>0</v>
      </c>
      <c r="BG398" s="185">
        <f>IF(N398="zákl. přenesená",J398,0)</f>
        <v>0</v>
      </c>
      <c r="BH398" s="185">
        <f>IF(N398="sníž. přenesená",J398,0)</f>
        <v>0</v>
      </c>
      <c r="BI398" s="185">
        <f>IF(N398="nulová",J398,0)</f>
        <v>0</v>
      </c>
      <c r="BJ398" s="14" t="s">
        <v>78</v>
      </c>
      <c r="BK398" s="185">
        <f>ROUND(I398*H398,2)</f>
        <v>28320</v>
      </c>
      <c r="BL398" s="14" t="s">
        <v>196</v>
      </c>
      <c r="BM398" s="184" t="s">
        <v>679</v>
      </c>
    </row>
    <row r="399" s="2" customFormat="1">
      <c r="A399" s="29"/>
      <c r="B399" s="30"/>
      <c r="C399" s="31"/>
      <c r="D399" s="186" t="s">
        <v>130</v>
      </c>
      <c r="E399" s="31"/>
      <c r="F399" s="187" t="s">
        <v>680</v>
      </c>
      <c r="G399" s="31"/>
      <c r="H399" s="31"/>
      <c r="I399" s="31"/>
      <c r="J399" s="31"/>
      <c r="K399" s="31"/>
      <c r="L399" s="35"/>
      <c r="M399" s="188"/>
      <c r="N399" s="189"/>
      <c r="O399" s="74"/>
      <c r="P399" s="74"/>
      <c r="Q399" s="74"/>
      <c r="R399" s="74"/>
      <c r="S399" s="74"/>
      <c r="T399" s="75"/>
      <c r="U399" s="29"/>
      <c r="V399" s="29"/>
      <c r="W399" s="29"/>
      <c r="X399" s="29"/>
      <c r="Y399" s="29"/>
      <c r="Z399" s="29"/>
      <c r="AA399" s="29"/>
      <c r="AB399" s="29"/>
      <c r="AC399" s="29"/>
      <c r="AD399" s="29"/>
      <c r="AE399" s="29"/>
      <c r="AT399" s="14" t="s">
        <v>130</v>
      </c>
      <c r="AU399" s="14" t="s">
        <v>80</v>
      </c>
    </row>
    <row r="400" s="2" customFormat="1">
      <c r="A400" s="29"/>
      <c r="B400" s="30"/>
      <c r="C400" s="31"/>
      <c r="D400" s="206" t="s">
        <v>212</v>
      </c>
      <c r="E400" s="31"/>
      <c r="F400" s="207" t="s">
        <v>681</v>
      </c>
      <c r="G400" s="31"/>
      <c r="H400" s="31"/>
      <c r="I400" s="31"/>
      <c r="J400" s="31"/>
      <c r="K400" s="31"/>
      <c r="L400" s="35"/>
      <c r="M400" s="188"/>
      <c r="N400" s="189"/>
      <c r="O400" s="74"/>
      <c r="P400" s="74"/>
      <c r="Q400" s="74"/>
      <c r="R400" s="74"/>
      <c r="S400" s="74"/>
      <c r="T400" s="75"/>
      <c r="U400" s="29"/>
      <c r="V400" s="29"/>
      <c r="W400" s="29"/>
      <c r="X400" s="29"/>
      <c r="Y400" s="29"/>
      <c r="Z400" s="29"/>
      <c r="AA400" s="29"/>
      <c r="AB400" s="29"/>
      <c r="AC400" s="29"/>
      <c r="AD400" s="29"/>
      <c r="AE400" s="29"/>
      <c r="AT400" s="14" t="s">
        <v>212</v>
      </c>
      <c r="AU400" s="14" t="s">
        <v>80</v>
      </c>
    </row>
    <row r="401" s="2" customFormat="1" ht="24.15" customHeight="1">
      <c r="A401" s="29"/>
      <c r="B401" s="30"/>
      <c r="C401" s="174" t="s">
        <v>504</v>
      </c>
      <c r="D401" s="174" t="s">
        <v>123</v>
      </c>
      <c r="E401" s="175" t="s">
        <v>682</v>
      </c>
      <c r="F401" s="176" t="s">
        <v>683</v>
      </c>
      <c r="G401" s="177" t="s">
        <v>139</v>
      </c>
      <c r="H401" s="178">
        <v>500</v>
      </c>
      <c r="I401" s="179">
        <v>282.52999999999997</v>
      </c>
      <c r="J401" s="179">
        <f>ROUND(I401*H401,2)</f>
        <v>141265</v>
      </c>
      <c r="K401" s="176" t="s">
        <v>210</v>
      </c>
      <c r="L401" s="35"/>
      <c r="M401" s="180" t="s">
        <v>17</v>
      </c>
      <c r="N401" s="181" t="s">
        <v>41</v>
      </c>
      <c r="O401" s="182">
        <v>0.36299999999999999</v>
      </c>
      <c r="P401" s="182">
        <f>O401*H401</f>
        <v>181.5</v>
      </c>
      <c r="Q401" s="182">
        <v>0.00034000000000000002</v>
      </c>
      <c r="R401" s="182">
        <f>Q401*H401</f>
        <v>0.17000000000000001</v>
      </c>
      <c r="S401" s="182">
        <v>0.01533</v>
      </c>
      <c r="T401" s="183">
        <f>S401*H401</f>
        <v>7.665</v>
      </c>
      <c r="U401" s="29"/>
      <c r="V401" s="29"/>
      <c r="W401" s="29"/>
      <c r="X401" s="29"/>
      <c r="Y401" s="29"/>
      <c r="Z401" s="29"/>
      <c r="AA401" s="29"/>
      <c r="AB401" s="29"/>
      <c r="AC401" s="29"/>
      <c r="AD401" s="29"/>
      <c r="AE401" s="29"/>
      <c r="AR401" s="184" t="s">
        <v>196</v>
      </c>
      <c r="AT401" s="184" t="s">
        <v>123</v>
      </c>
      <c r="AU401" s="184" t="s">
        <v>80</v>
      </c>
      <c r="AY401" s="14" t="s">
        <v>128</v>
      </c>
      <c r="BE401" s="185">
        <f>IF(N401="základní",J401,0)</f>
        <v>141265</v>
      </c>
      <c r="BF401" s="185">
        <f>IF(N401="snížená",J401,0)</f>
        <v>0</v>
      </c>
      <c r="BG401" s="185">
        <f>IF(N401="zákl. přenesená",J401,0)</f>
        <v>0</v>
      </c>
      <c r="BH401" s="185">
        <f>IF(N401="sníž. přenesená",J401,0)</f>
        <v>0</v>
      </c>
      <c r="BI401" s="185">
        <f>IF(N401="nulová",J401,0)</f>
        <v>0</v>
      </c>
      <c r="BJ401" s="14" t="s">
        <v>78</v>
      </c>
      <c r="BK401" s="185">
        <f>ROUND(I401*H401,2)</f>
        <v>141265</v>
      </c>
      <c r="BL401" s="14" t="s">
        <v>196</v>
      </c>
      <c r="BM401" s="184" t="s">
        <v>684</v>
      </c>
    </row>
    <row r="402" s="2" customFormat="1">
      <c r="A402" s="29"/>
      <c r="B402" s="30"/>
      <c r="C402" s="31"/>
      <c r="D402" s="186" t="s">
        <v>130</v>
      </c>
      <c r="E402" s="31"/>
      <c r="F402" s="187" t="s">
        <v>685</v>
      </c>
      <c r="G402" s="31"/>
      <c r="H402" s="31"/>
      <c r="I402" s="31"/>
      <c r="J402" s="31"/>
      <c r="K402" s="31"/>
      <c r="L402" s="35"/>
      <c r="M402" s="188"/>
      <c r="N402" s="189"/>
      <c r="O402" s="74"/>
      <c r="P402" s="74"/>
      <c r="Q402" s="74"/>
      <c r="R402" s="74"/>
      <c r="S402" s="74"/>
      <c r="T402" s="75"/>
      <c r="U402" s="29"/>
      <c r="V402" s="29"/>
      <c r="W402" s="29"/>
      <c r="X402" s="29"/>
      <c r="Y402" s="29"/>
      <c r="Z402" s="29"/>
      <c r="AA402" s="29"/>
      <c r="AB402" s="29"/>
      <c r="AC402" s="29"/>
      <c r="AD402" s="29"/>
      <c r="AE402" s="29"/>
      <c r="AT402" s="14" t="s">
        <v>130</v>
      </c>
      <c r="AU402" s="14" t="s">
        <v>80</v>
      </c>
    </row>
    <row r="403" s="2" customFormat="1">
      <c r="A403" s="29"/>
      <c r="B403" s="30"/>
      <c r="C403" s="31"/>
      <c r="D403" s="206" t="s">
        <v>212</v>
      </c>
      <c r="E403" s="31"/>
      <c r="F403" s="207" t="s">
        <v>686</v>
      </c>
      <c r="G403" s="31"/>
      <c r="H403" s="31"/>
      <c r="I403" s="31"/>
      <c r="J403" s="31"/>
      <c r="K403" s="31"/>
      <c r="L403" s="35"/>
      <c r="M403" s="188"/>
      <c r="N403" s="189"/>
      <c r="O403" s="74"/>
      <c r="P403" s="74"/>
      <c r="Q403" s="74"/>
      <c r="R403" s="74"/>
      <c r="S403" s="74"/>
      <c r="T403" s="75"/>
      <c r="U403" s="29"/>
      <c r="V403" s="29"/>
      <c r="W403" s="29"/>
      <c r="X403" s="29"/>
      <c r="Y403" s="29"/>
      <c r="Z403" s="29"/>
      <c r="AA403" s="29"/>
      <c r="AB403" s="29"/>
      <c r="AC403" s="29"/>
      <c r="AD403" s="29"/>
      <c r="AE403" s="29"/>
      <c r="AT403" s="14" t="s">
        <v>212</v>
      </c>
      <c r="AU403" s="14" t="s">
        <v>80</v>
      </c>
    </row>
    <row r="404" s="2" customFormat="1" ht="24.15" customHeight="1">
      <c r="A404" s="29"/>
      <c r="B404" s="30"/>
      <c r="C404" s="174" t="s">
        <v>687</v>
      </c>
      <c r="D404" s="174" t="s">
        <v>123</v>
      </c>
      <c r="E404" s="175" t="s">
        <v>688</v>
      </c>
      <c r="F404" s="176" t="s">
        <v>689</v>
      </c>
      <c r="G404" s="177" t="s">
        <v>169</v>
      </c>
      <c r="H404" s="178">
        <v>100</v>
      </c>
      <c r="I404" s="179">
        <v>126.55</v>
      </c>
      <c r="J404" s="179">
        <f>ROUND(I404*H404,2)</f>
        <v>12655</v>
      </c>
      <c r="K404" s="176" t="s">
        <v>210</v>
      </c>
      <c r="L404" s="35"/>
      <c r="M404" s="180" t="s">
        <v>17</v>
      </c>
      <c r="N404" s="181" t="s">
        <v>41</v>
      </c>
      <c r="O404" s="182">
        <v>0.17699999999999999</v>
      </c>
      <c r="P404" s="182">
        <f>O404*H404</f>
        <v>17.699999999999999</v>
      </c>
      <c r="Q404" s="182">
        <v>5.52E-05</v>
      </c>
      <c r="R404" s="182">
        <f>Q404*H404</f>
        <v>0.0055199999999999997</v>
      </c>
      <c r="S404" s="182">
        <v>0.0079699999999999997</v>
      </c>
      <c r="T404" s="183">
        <f>S404*H404</f>
        <v>0.79699999999999993</v>
      </c>
      <c r="U404" s="29"/>
      <c r="V404" s="29"/>
      <c r="W404" s="29"/>
      <c r="X404" s="29"/>
      <c r="Y404" s="29"/>
      <c r="Z404" s="29"/>
      <c r="AA404" s="29"/>
      <c r="AB404" s="29"/>
      <c r="AC404" s="29"/>
      <c r="AD404" s="29"/>
      <c r="AE404" s="29"/>
      <c r="AR404" s="184" t="s">
        <v>196</v>
      </c>
      <c r="AT404" s="184" t="s">
        <v>123</v>
      </c>
      <c r="AU404" s="184" t="s">
        <v>80</v>
      </c>
      <c r="AY404" s="14" t="s">
        <v>128</v>
      </c>
      <c r="BE404" s="185">
        <f>IF(N404="základní",J404,0)</f>
        <v>12655</v>
      </c>
      <c r="BF404" s="185">
        <f>IF(N404="snížená",J404,0)</f>
        <v>0</v>
      </c>
      <c r="BG404" s="185">
        <f>IF(N404="zákl. přenesená",J404,0)</f>
        <v>0</v>
      </c>
      <c r="BH404" s="185">
        <f>IF(N404="sníž. přenesená",J404,0)</f>
        <v>0</v>
      </c>
      <c r="BI404" s="185">
        <f>IF(N404="nulová",J404,0)</f>
        <v>0</v>
      </c>
      <c r="BJ404" s="14" t="s">
        <v>78</v>
      </c>
      <c r="BK404" s="185">
        <f>ROUND(I404*H404,2)</f>
        <v>12655</v>
      </c>
      <c r="BL404" s="14" t="s">
        <v>196</v>
      </c>
      <c r="BM404" s="184" t="s">
        <v>690</v>
      </c>
    </row>
    <row r="405" s="2" customFormat="1">
      <c r="A405" s="29"/>
      <c r="B405" s="30"/>
      <c r="C405" s="31"/>
      <c r="D405" s="186" t="s">
        <v>130</v>
      </c>
      <c r="E405" s="31"/>
      <c r="F405" s="187" t="s">
        <v>691</v>
      </c>
      <c r="G405" s="31"/>
      <c r="H405" s="31"/>
      <c r="I405" s="31"/>
      <c r="J405" s="31"/>
      <c r="K405" s="31"/>
      <c r="L405" s="35"/>
      <c r="M405" s="188"/>
      <c r="N405" s="189"/>
      <c r="O405" s="74"/>
      <c r="P405" s="74"/>
      <c r="Q405" s="74"/>
      <c r="R405" s="74"/>
      <c r="S405" s="74"/>
      <c r="T405" s="75"/>
      <c r="U405" s="29"/>
      <c r="V405" s="29"/>
      <c r="W405" s="29"/>
      <c r="X405" s="29"/>
      <c r="Y405" s="29"/>
      <c r="Z405" s="29"/>
      <c r="AA405" s="29"/>
      <c r="AB405" s="29"/>
      <c r="AC405" s="29"/>
      <c r="AD405" s="29"/>
      <c r="AE405" s="29"/>
      <c r="AT405" s="14" t="s">
        <v>130</v>
      </c>
      <c r="AU405" s="14" t="s">
        <v>80</v>
      </c>
    </row>
    <row r="406" s="2" customFormat="1">
      <c r="A406" s="29"/>
      <c r="B406" s="30"/>
      <c r="C406" s="31"/>
      <c r="D406" s="206" t="s">
        <v>212</v>
      </c>
      <c r="E406" s="31"/>
      <c r="F406" s="207" t="s">
        <v>692</v>
      </c>
      <c r="G406" s="31"/>
      <c r="H406" s="31"/>
      <c r="I406" s="31"/>
      <c r="J406" s="31"/>
      <c r="K406" s="31"/>
      <c r="L406" s="35"/>
      <c r="M406" s="188"/>
      <c r="N406" s="189"/>
      <c r="O406" s="74"/>
      <c r="P406" s="74"/>
      <c r="Q406" s="74"/>
      <c r="R406" s="74"/>
      <c r="S406" s="74"/>
      <c r="T406" s="75"/>
      <c r="U406" s="29"/>
      <c r="V406" s="29"/>
      <c r="W406" s="29"/>
      <c r="X406" s="29"/>
      <c r="Y406" s="29"/>
      <c r="Z406" s="29"/>
      <c r="AA406" s="29"/>
      <c r="AB406" s="29"/>
      <c r="AC406" s="29"/>
      <c r="AD406" s="29"/>
      <c r="AE406" s="29"/>
      <c r="AT406" s="14" t="s">
        <v>212</v>
      </c>
      <c r="AU406" s="14" t="s">
        <v>80</v>
      </c>
    </row>
    <row r="407" s="2" customFormat="1" ht="24.15" customHeight="1">
      <c r="A407" s="29"/>
      <c r="B407" s="30"/>
      <c r="C407" s="174" t="s">
        <v>509</v>
      </c>
      <c r="D407" s="174" t="s">
        <v>123</v>
      </c>
      <c r="E407" s="175" t="s">
        <v>693</v>
      </c>
      <c r="F407" s="176" t="s">
        <v>694</v>
      </c>
      <c r="G407" s="177" t="s">
        <v>139</v>
      </c>
      <c r="H407" s="178">
        <v>150</v>
      </c>
      <c r="I407" s="179">
        <v>514.49000000000001</v>
      </c>
      <c r="J407" s="179">
        <f>ROUND(I407*H407,2)</f>
        <v>77173.5</v>
      </c>
      <c r="K407" s="176" t="s">
        <v>210</v>
      </c>
      <c r="L407" s="35"/>
      <c r="M407" s="180" t="s">
        <v>17</v>
      </c>
      <c r="N407" s="181" t="s">
        <v>41</v>
      </c>
      <c r="O407" s="182">
        <v>0.65400000000000003</v>
      </c>
      <c r="P407" s="182">
        <f>O407*H407</f>
        <v>98.100000000000009</v>
      </c>
      <c r="Q407" s="182">
        <v>0.00024000000000000001</v>
      </c>
      <c r="R407" s="182">
        <f>Q407*H407</f>
        <v>0.036000000000000004</v>
      </c>
      <c r="S407" s="182">
        <v>0.019900000000000001</v>
      </c>
      <c r="T407" s="183">
        <f>S407*H407</f>
        <v>2.9850000000000003</v>
      </c>
      <c r="U407" s="29"/>
      <c r="V407" s="29"/>
      <c r="W407" s="29"/>
      <c r="X407" s="29"/>
      <c r="Y407" s="29"/>
      <c r="Z407" s="29"/>
      <c r="AA407" s="29"/>
      <c r="AB407" s="29"/>
      <c r="AC407" s="29"/>
      <c r="AD407" s="29"/>
      <c r="AE407" s="29"/>
      <c r="AR407" s="184" t="s">
        <v>196</v>
      </c>
      <c r="AT407" s="184" t="s">
        <v>123</v>
      </c>
      <c r="AU407" s="184" t="s">
        <v>80</v>
      </c>
      <c r="AY407" s="14" t="s">
        <v>128</v>
      </c>
      <c r="BE407" s="185">
        <f>IF(N407="základní",J407,0)</f>
        <v>77173.5</v>
      </c>
      <c r="BF407" s="185">
        <f>IF(N407="snížená",J407,0)</f>
        <v>0</v>
      </c>
      <c r="BG407" s="185">
        <f>IF(N407="zákl. přenesená",J407,0)</f>
        <v>0</v>
      </c>
      <c r="BH407" s="185">
        <f>IF(N407="sníž. přenesená",J407,0)</f>
        <v>0</v>
      </c>
      <c r="BI407" s="185">
        <f>IF(N407="nulová",J407,0)</f>
        <v>0</v>
      </c>
      <c r="BJ407" s="14" t="s">
        <v>78</v>
      </c>
      <c r="BK407" s="185">
        <f>ROUND(I407*H407,2)</f>
        <v>77173.5</v>
      </c>
      <c r="BL407" s="14" t="s">
        <v>196</v>
      </c>
      <c r="BM407" s="184" t="s">
        <v>695</v>
      </c>
    </row>
    <row r="408" s="2" customFormat="1">
      <c r="A408" s="29"/>
      <c r="B408" s="30"/>
      <c r="C408" s="31"/>
      <c r="D408" s="186" t="s">
        <v>130</v>
      </c>
      <c r="E408" s="31"/>
      <c r="F408" s="187" t="s">
        <v>696</v>
      </c>
      <c r="G408" s="31"/>
      <c r="H408" s="31"/>
      <c r="I408" s="31"/>
      <c r="J408" s="31"/>
      <c r="K408" s="31"/>
      <c r="L408" s="35"/>
      <c r="M408" s="188"/>
      <c r="N408" s="189"/>
      <c r="O408" s="74"/>
      <c r="P408" s="74"/>
      <c r="Q408" s="74"/>
      <c r="R408" s="74"/>
      <c r="S408" s="74"/>
      <c r="T408" s="75"/>
      <c r="U408" s="29"/>
      <c r="V408" s="29"/>
      <c r="W408" s="29"/>
      <c r="X408" s="29"/>
      <c r="Y408" s="29"/>
      <c r="Z408" s="29"/>
      <c r="AA408" s="29"/>
      <c r="AB408" s="29"/>
      <c r="AC408" s="29"/>
      <c r="AD408" s="29"/>
      <c r="AE408" s="29"/>
      <c r="AT408" s="14" t="s">
        <v>130</v>
      </c>
      <c r="AU408" s="14" t="s">
        <v>80</v>
      </c>
    </row>
    <row r="409" s="2" customFormat="1">
      <c r="A409" s="29"/>
      <c r="B409" s="30"/>
      <c r="C409" s="31"/>
      <c r="D409" s="206" t="s">
        <v>212</v>
      </c>
      <c r="E409" s="31"/>
      <c r="F409" s="207" t="s">
        <v>697</v>
      </c>
      <c r="G409" s="31"/>
      <c r="H409" s="31"/>
      <c r="I409" s="31"/>
      <c r="J409" s="31"/>
      <c r="K409" s="31"/>
      <c r="L409" s="35"/>
      <c r="M409" s="188"/>
      <c r="N409" s="189"/>
      <c r="O409" s="74"/>
      <c r="P409" s="74"/>
      <c r="Q409" s="74"/>
      <c r="R409" s="74"/>
      <c r="S409" s="74"/>
      <c r="T409" s="75"/>
      <c r="U409" s="29"/>
      <c r="V409" s="29"/>
      <c r="W409" s="29"/>
      <c r="X409" s="29"/>
      <c r="Y409" s="29"/>
      <c r="Z409" s="29"/>
      <c r="AA409" s="29"/>
      <c r="AB409" s="29"/>
      <c r="AC409" s="29"/>
      <c r="AD409" s="29"/>
      <c r="AE409" s="29"/>
      <c r="AT409" s="14" t="s">
        <v>212</v>
      </c>
      <c r="AU409" s="14" t="s">
        <v>80</v>
      </c>
    </row>
    <row r="410" s="2" customFormat="1" ht="49.05" customHeight="1">
      <c r="A410" s="29"/>
      <c r="B410" s="30"/>
      <c r="C410" s="174" t="s">
        <v>698</v>
      </c>
      <c r="D410" s="174" t="s">
        <v>123</v>
      </c>
      <c r="E410" s="175" t="s">
        <v>699</v>
      </c>
      <c r="F410" s="176" t="s">
        <v>700</v>
      </c>
      <c r="G410" s="177" t="s">
        <v>139</v>
      </c>
      <c r="H410" s="178">
        <v>800</v>
      </c>
      <c r="I410" s="179">
        <v>960</v>
      </c>
      <c r="J410" s="179">
        <f>ROUND(I410*H410,2)</f>
        <v>768000</v>
      </c>
      <c r="K410" s="176" t="s">
        <v>17</v>
      </c>
      <c r="L410" s="35"/>
      <c r="M410" s="180" t="s">
        <v>17</v>
      </c>
      <c r="N410" s="181" t="s">
        <v>41</v>
      </c>
      <c r="O410" s="182">
        <v>0.58399999999999996</v>
      </c>
      <c r="P410" s="182">
        <f>O410*H410</f>
        <v>467.19999999999999</v>
      </c>
      <c r="Q410" s="182">
        <v>0.00020000000000000001</v>
      </c>
      <c r="R410" s="182">
        <f>Q410*H410</f>
        <v>0.16</v>
      </c>
      <c r="S410" s="182">
        <v>0.017780000000000001</v>
      </c>
      <c r="T410" s="183">
        <f>S410*H410</f>
        <v>14.224</v>
      </c>
      <c r="U410" s="29"/>
      <c r="V410" s="29"/>
      <c r="W410" s="29"/>
      <c r="X410" s="29"/>
      <c r="Y410" s="29"/>
      <c r="Z410" s="29"/>
      <c r="AA410" s="29"/>
      <c r="AB410" s="29"/>
      <c r="AC410" s="29"/>
      <c r="AD410" s="29"/>
      <c r="AE410" s="29"/>
      <c r="AR410" s="184" t="s">
        <v>196</v>
      </c>
      <c r="AT410" s="184" t="s">
        <v>123</v>
      </c>
      <c r="AU410" s="184" t="s">
        <v>80</v>
      </c>
      <c r="AY410" s="14" t="s">
        <v>128</v>
      </c>
      <c r="BE410" s="185">
        <f>IF(N410="základní",J410,0)</f>
        <v>768000</v>
      </c>
      <c r="BF410" s="185">
        <f>IF(N410="snížená",J410,0)</f>
        <v>0</v>
      </c>
      <c r="BG410" s="185">
        <f>IF(N410="zákl. přenesená",J410,0)</f>
        <v>0</v>
      </c>
      <c r="BH410" s="185">
        <f>IF(N410="sníž. přenesená",J410,0)</f>
        <v>0</v>
      </c>
      <c r="BI410" s="185">
        <f>IF(N410="nulová",J410,0)</f>
        <v>0</v>
      </c>
      <c r="BJ410" s="14" t="s">
        <v>78</v>
      </c>
      <c r="BK410" s="185">
        <f>ROUND(I410*H410,2)</f>
        <v>768000</v>
      </c>
      <c r="BL410" s="14" t="s">
        <v>196</v>
      </c>
      <c r="BM410" s="184" t="s">
        <v>701</v>
      </c>
    </row>
    <row r="411" s="2" customFormat="1">
      <c r="A411" s="29"/>
      <c r="B411" s="30"/>
      <c r="C411" s="31"/>
      <c r="D411" s="186" t="s">
        <v>130</v>
      </c>
      <c r="E411" s="31"/>
      <c r="F411" s="187" t="s">
        <v>700</v>
      </c>
      <c r="G411" s="31"/>
      <c r="H411" s="31"/>
      <c r="I411" s="31"/>
      <c r="J411" s="31"/>
      <c r="K411" s="31"/>
      <c r="L411" s="35"/>
      <c r="M411" s="188"/>
      <c r="N411" s="189"/>
      <c r="O411" s="74"/>
      <c r="P411" s="74"/>
      <c r="Q411" s="74"/>
      <c r="R411" s="74"/>
      <c r="S411" s="74"/>
      <c r="T411" s="75"/>
      <c r="U411" s="29"/>
      <c r="V411" s="29"/>
      <c r="W411" s="29"/>
      <c r="X411" s="29"/>
      <c r="Y411" s="29"/>
      <c r="Z411" s="29"/>
      <c r="AA411" s="29"/>
      <c r="AB411" s="29"/>
      <c r="AC411" s="29"/>
      <c r="AD411" s="29"/>
      <c r="AE411" s="29"/>
      <c r="AT411" s="14" t="s">
        <v>130</v>
      </c>
      <c r="AU411" s="14" t="s">
        <v>80</v>
      </c>
    </row>
    <row r="412" s="2" customFormat="1" ht="24.15" customHeight="1">
      <c r="A412" s="29"/>
      <c r="B412" s="30"/>
      <c r="C412" s="174" t="s">
        <v>515</v>
      </c>
      <c r="D412" s="174" t="s">
        <v>123</v>
      </c>
      <c r="E412" s="175" t="s">
        <v>702</v>
      </c>
      <c r="F412" s="176" t="s">
        <v>703</v>
      </c>
      <c r="G412" s="177" t="s">
        <v>704</v>
      </c>
      <c r="H412" s="178">
        <v>2</v>
      </c>
      <c r="I412" s="179">
        <v>49500</v>
      </c>
      <c r="J412" s="179">
        <f>ROUND(I412*H412,2)</f>
        <v>99000</v>
      </c>
      <c r="K412" s="176" t="s">
        <v>17</v>
      </c>
      <c r="L412" s="35"/>
      <c r="M412" s="180" t="s">
        <v>17</v>
      </c>
      <c r="N412" s="181" t="s">
        <v>41</v>
      </c>
      <c r="O412" s="182">
        <v>0.65400000000000003</v>
      </c>
      <c r="P412" s="182">
        <f>O412*H412</f>
        <v>1.3080000000000001</v>
      </c>
      <c r="Q412" s="182">
        <v>0.00024000000000000001</v>
      </c>
      <c r="R412" s="182">
        <f>Q412*H412</f>
        <v>0.00048000000000000001</v>
      </c>
      <c r="S412" s="182">
        <v>0.019900000000000001</v>
      </c>
      <c r="T412" s="183">
        <f>S412*H412</f>
        <v>0.039800000000000002</v>
      </c>
      <c r="U412" s="29"/>
      <c r="V412" s="29"/>
      <c r="W412" s="29"/>
      <c r="X412" s="29"/>
      <c r="Y412" s="29"/>
      <c r="Z412" s="29"/>
      <c r="AA412" s="29"/>
      <c r="AB412" s="29"/>
      <c r="AC412" s="29"/>
      <c r="AD412" s="29"/>
      <c r="AE412" s="29"/>
      <c r="AR412" s="184" t="s">
        <v>196</v>
      </c>
      <c r="AT412" s="184" t="s">
        <v>123</v>
      </c>
      <c r="AU412" s="184" t="s">
        <v>80</v>
      </c>
      <c r="AY412" s="14" t="s">
        <v>128</v>
      </c>
      <c r="BE412" s="185">
        <f>IF(N412="základní",J412,0)</f>
        <v>99000</v>
      </c>
      <c r="BF412" s="185">
        <f>IF(N412="snížená",J412,0)</f>
        <v>0</v>
      </c>
      <c r="BG412" s="185">
        <f>IF(N412="zákl. přenesená",J412,0)</f>
        <v>0</v>
      </c>
      <c r="BH412" s="185">
        <f>IF(N412="sníž. přenesená",J412,0)</f>
        <v>0</v>
      </c>
      <c r="BI412" s="185">
        <f>IF(N412="nulová",J412,0)</f>
        <v>0</v>
      </c>
      <c r="BJ412" s="14" t="s">
        <v>78</v>
      </c>
      <c r="BK412" s="185">
        <f>ROUND(I412*H412,2)</f>
        <v>99000</v>
      </c>
      <c r="BL412" s="14" t="s">
        <v>196</v>
      </c>
      <c r="BM412" s="184" t="s">
        <v>705</v>
      </c>
    </row>
    <row r="413" s="2" customFormat="1">
      <c r="A413" s="29"/>
      <c r="B413" s="30"/>
      <c r="C413" s="31"/>
      <c r="D413" s="186" t="s">
        <v>130</v>
      </c>
      <c r="E413" s="31"/>
      <c r="F413" s="187" t="s">
        <v>703</v>
      </c>
      <c r="G413" s="31"/>
      <c r="H413" s="31"/>
      <c r="I413" s="31"/>
      <c r="J413" s="31"/>
      <c r="K413" s="31"/>
      <c r="L413" s="35"/>
      <c r="M413" s="188"/>
      <c r="N413" s="189"/>
      <c r="O413" s="74"/>
      <c r="P413" s="74"/>
      <c r="Q413" s="74"/>
      <c r="R413" s="74"/>
      <c r="S413" s="74"/>
      <c r="T413" s="75"/>
      <c r="U413" s="29"/>
      <c r="V413" s="29"/>
      <c r="W413" s="29"/>
      <c r="X413" s="29"/>
      <c r="Y413" s="29"/>
      <c r="Z413" s="29"/>
      <c r="AA413" s="29"/>
      <c r="AB413" s="29"/>
      <c r="AC413" s="29"/>
      <c r="AD413" s="29"/>
      <c r="AE413" s="29"/>
      <c r="AT413" s="14" t="s">
        <v>130</v>
      </c>
      <c r="AU413" s="14" t="s">
        <v>80</v>
      </c>
    </row>
    <row r="414" s="2" customFormat="1" ht="24.15" customHeight="1">
      <c r="A414" s="29"/>
      <c r="B414" s="30"/>
      <c r="C414" s="174" t="s">
        <v>706</v>
      </c>
      <c r="D414" s="174" t="s">
        <v>123</v>
      </c>
      <c r="E414" s="175" t="s">
        <v>707</v>
      </c>
      <c r="F414" s="176" t="s">
        <v>708</v>
      </c>
      <c r="G414" s="177" t="s">
        <v>704</v>
      </c>
      <c r="H414" s="178">
        <v>2</v>
      </c>
      <c r="I414" s="179">
        <v>18900</v>
      </c>
      <c r="J414" s="179">
        <f>ROUND(I414*H414,2)</f>
        <v>37800</v>
      </c>
      <c r="K414" s="176" t="s">
        <v>17</v>
      </c>
      <c r="L414" s="35"/>
      <c r="M414" s="180" t="s">
        <v>17</v>
      </c>
      <c r="N414" s="181" t="s">
        <v>41</v>
      </c>
      <c r="O414" s="182">
        <v>0.65400000000000003</v>
      </c>
      <c r="P414" s="182">
        <f>O414*H414</f>
        <v>1.3080000000000001</v>
      </c>
      <c r="Q414" s="182">
        <v>0.00024000000000000001</v>
      </c>
      <c r="R414" s="182">
        <f>Q414*H414</f>
        <v>0.00048000000000000001</v>
      </c>
      <c r="S414" s="182">
        <v>0.019900000000000001</v>
      </c>
      <c r="T414" s="183">
        <f>S414*H414</f>
        <v>0.039800000000000002</v>
      </c>
      <c r="U414" s="29"/>
      <c r="V414" s="29"/>
      <c r="W414" s="29"/>
      <c r="X414" s="29"/>
      <c r="Y414" s="29"/>
      <c r="Z414" s="29"/>
      <c r="AA414" s="29"/>
      <c r="AB414" s="29"/>
      <c r="AC414" s="29"/>
      <c r="AD414" s="29"/>
      <c r="AE414" s="29"/>
      <c r="AR414" s="184" t="s">
        <v>196</v>
      </c>
      <c r="AT414" s="184" t="s">
        <v>123</v>
      </c>
      <c r="AU414" s="184" t="s">
        <v>80</v>
      </c>
      <c r="AY414" s="14" t="s">
        <v>128</v>
      </c>
      <c r="BE414" s="185">
        <f>IF(N414="základní",J414,0)</f>
        <v>37800</v>
      </c>
      <c r="BF414" s="185">
        <f>IF(N414="snížená",J414,0)</f>
        <v>0</v>
      </c>
      <c r="BG414" s="185">
        <f>IF(N414="zákl. přenesená",J414,0)</f>
        <v>0</v>
      </c>
      <c r="BH414" s="185">
        <f>IF(N414="sníž. přenesená",J414,0)</f>
        <v>0</v>
      </c>
      <c r="BI414" s="185">
        <f>IF(N414="nulová",J414,0)</f>
        <v>0</v>
      </c>
      <c r="BJ414" s="14" t="s">
        <v>78</v>
      </c>
      <c r="BK414" s="185">
        <f>ROUND(I414*H414,2)</f>
        <v>37800</v>
      </c>
      <c r="BL414" s="14" t="s">
        <v>196</v>
      </c>
      <c r="BM414" s="184" t="s">
        <v>709</v>
      </c>
    </row>
    <row r="415" s="2" customFormat="1">
      <c r="A415" s="29"/>
      <c r="B415" s="30"/>
      <c r="C415" s="31"/>
      <c r="D415" s="186" t="s">
        <v>130</v>
      </c>
      <c r="E415" s="31"/>
      <c r="F415" s="187" t="s">
        <v>708</v>
      </c>
      <c r="G415" s="31"/>
      <c r="H415" s="31"/>
      <c r="I415" s="31"/>
      <c r="J415" s="31"/>
      <c r="K415" s="31"/>
      <c r="L415" s="35"/>
      <c r="M415" s="188"/>
      <c r="N415" s="189"/>
      <c r="O415" s="74"/>
      <c r="P415" s="74"/>
      <c r="Q415" s="74"/>
      <c r="R415" s="74"/>
      <c r="S415" s="74"/>
      <c r="T415" s="75"/>
      <c r="U415" s="29"/>
      <c r="V415" s="29"/>
      <c r="W415" s="29"/>
      <c r="X415" s="29"/>
      <c r="Y415" s="29"/>
      <c r="Z415" s="29"/>
      <c r="AA415" s="29"/>
      <c r="AB415" s="29"/>
      <c r="AC415" s="29"/>
      <c r="AD415" s="29"/>
      <c r="AE415" s="29"/>
      <c r="AT415" s="14" t="s">
        <v>130</v>
      </c>
      <c r="AU415" s="14" t="s">
        <v>80</v>
      </c>
    </row>
    <row r="416" s="2" customFormat="1" ht="33" customHeight="1">
      <c r="A416" s="29"/>
      <c r="B416" s="30"/>
      <c r="C416" s="174" t="s">
        <v>520</v>
      </c>
      <c r="D416" s="174" t="s">
        <v>123</v>
      </c>
      <c r="E416" s="175" t="s">
        <v>710</v>
      </c>
      <c r="F416" s="176" t="s">
        <v>711</v>
      </c>
      <c r="G416" s="177" t="s">
        <v>704</v>
      </c>
      <c r="H416" s="178">
        <v>2</v>
      </c>
      <c r="I416" s="179">
        <v>2150</v>
      </c>
      <c r="J416" s="179">
        <f>ROUND(I416*H416,2)</f>
        <v>4300</v>
      </c>
      <c r="K416" s="176" t="s">
        <v>17</v>
      </c>
      <c r="L416" s="35"/>
      <c r="M416" s="180" t="s">
        <v>17</v>
      </c>
      <c r="N416" s="181" t="s">
        <v>41</v>
      </c>
      <c r="O416" s="182">
        <v>0.65400000000000003</v>
      </c>
      <c r="P416" s="182">
        <f>O416*H416</f>
        <v>1.3080000000000001</v>
      </c>
      <c r="Q416" s="182">
        <v>0.00024000000000000001</v>
      </c>
      <c r="R416" s="182">
        <f>Q416*H416</f>
        <v>0.00048000000000000001</v>
      </c>
      <c r="S416" s="182">
        <v>0.019900000000000001</v>
      </c>
      <c r="T416" s="183">
        <f>S416*H416</f>
        <v>0.039800000000000002</v>
      </c>
      <c r="U416" s="29"/>
      <c r="V416" s="29"/>
      <c r="W416" s="29"/>
      <c r="X416" s="29"/>
      <c r="Y416" s="29"/>
      <c r="Z416" s="29"/>
      <c r="AA416" s="29"/>
      <c r="AB416" s="29"/>
      <c r="AC416" s="29"/>
      <c r="AD416" s="29"/>
      <c r="AE416" s="29"/>
      <c r="AR416" s="184" t="s">
        <v>196</v>
      </c>
      <c r="AT416" s="184" t="s">
        <v>123</v>
      </c>
      <c r="AU416" s="184" t="s">
        <v>80</v>
      </c>
      <c r="AY416" s="14" t="s">
        <v>128</v>
      </c>
      <c r="BE416" s="185">
        <f>IF(N416="základní",J416,0)</f>
        <v>4300</v>
      </c>
      <c r="BF416" s="185">
        <f>IF(N416="snížená",J416,0)</f>
        <v>0</v>
      </c>
      <c r="BG416" s="185">
        <f>IF(N416="zákl. přenesená",J416,0)</f>
        <v>0</v>
      </c>
      <c r="BH416" s="185">
        <f>IF(N416="sníž. přenesená",J416,0)</f>
        <v>0</v>
      </c>
      <c r="BI416" s="185">
        <f>IF(N416="nulová",J416,0)</f>
        <v>0</v>
      </c>
      <c r="BJ416" s="14" t="s">
        <v>78</v>
      </c>
      <c r="BK416" s="185">
        <f>ROUND(I416*H416,2)</f>
        <v>4300</v>
      </c>
      <c r="BL416" s="14" t="s">
        <v>196</v>
      </c>
      <c r="BM416" s="184" t="s">
        <v>712</v>
      </c>
    </row>
    <row r="417" s="2" customFormat="1">
      <c r="A417" s="29"/>
      <c r="B417" s="30"/>
      <c r="C417" s="31"/>
      <c r="D417" s="186" t="s">
        <v>130</v>
      </c>
      <c r="E417" s="31"/>
      <c r="F417" s="187" t="s">
        <v>713</v>
      </c>
      <c r="G417" s="31"/>
      <c r="H417" s="31"/>
      <c r="I417" s="31"/>
      <c r="J417" s="31"/>
      <c r="K417" s="31"/>
      <c r="L417" s="35"/>
      <c r="M417" s="188"/>
      <c r="N417" s="189"/>
      <c r="O417" s="74"/>
      <c r="P417" s="74"/>
      <c r="Q417" s="74"/>
      <c r="R417" s="74"/>
      <c r="S417" s="74"/>
      <c r="T417" s="75"/>
      <c r="U417" s="29"/>
      <c r="V417" s="29"/>
      <c r="W417" s="29"/>
      <c r="X417" s="29"/>
      <c r="Y417" s="29"/>
      <c r="Z417" s="29"/>
      <c r="AA417" s="29"/>
      <c r="AB417" s="29"/>
      <c r="AC417" s="29"/>
      <c r="AD417" s="29"/>
      <c r="AE417" s="29"/>
      <c r="AT417" s="14" t="s">
        <v>130</v>
      </c>
      <c r="AU417" s="14" t="s">
        <v>80</v>
      </c>
    </row>
    <row r="418" s="2" customFormat="1" ht="33" customHeight="1">
      <c r="A418" s="29"/>
      <c r="B418" s="30"/>
      <c r="C418" s="174" t="s">
        <v>714</v>
      </c>
      <c r="D418" s="174" t="s">
        <v>123</v>
      </c>
      <c r="E418" s="175" t="s">
        <v>715</v>
      </c>
      <c r="F418" s="176" t="s">
        <v>716</v>
      </c>
      <c r="G418" s="177" t="s">
        <v>704</v>
      </c>
      <c r="H418" s="178">
        <v>2</v>
      </c>
      <c r="I418" s="179">
        <v>6600</v>
      </c>
      <c r="J418" s="179">
        <f>ROUND(I418*H418,2)</f>
        <v>13200</v>
      </c>
      <c r="K418" s="176" t="s">
        <v>17</v>
      </c>
      <c r="L418" s="35"/>
      <c r="M418" s="180" t="s">
        <v>17</v>
      </c>
      <c r="N418" s="181" t="s">
        <v>41</v>
      </c>
      <c r="O418" s="182">
        <v>0.65400000000000003</v>
      </c>
      <c r="P418" s="182">
        <f>O418*H418</f>
        <v>1.3080000000000001</v>
      </c>
      <c r="Q418" s="182">
        <v>0.00024000000000000001</v>
      </c>
      <c r="R418" s="182">
        <f>Q418*H418</f>
        <v>0.00048000000000000001</v>
      </c>
      <c r="S418" s="182">
        <v>0.019900000000000001</v>
      </c>
      <c r="T418" s="183">
        <f>S418*H418</f>
        <v>0.039800000000000002</v>
      </c>
      <c r="U418" s="29"/>
      <c r="V418" s="29"/>
      <c r="W418" s="29"/>
      <c r="X418" s="29"/>
      <c r="Y418" s="29"/>
      <c r="Z418" s="29"/>
      <c r="AA418" s="29"/>
      <c r="AB418" s="29"/>
      <c r="AC418" s="29"/>
      <c r="AD418" s="29"/>
      <c r="AE418" s="29"/>
      <c r="AR418" s="184" t="s">
        <v>196</v>
      </c>
      <c r="AT418" s="184" t="s">
        <v>123</v>
      </c>
      <c r="AU418" s="184" t="s">
        <v>80</v>
      </c>
      <c r="AY418" s="14" t="s">
        <v>128</v>
      </c>
      <c r="BE418" s="185">
        <f>IF(N418="základní",J418,0)</f>
        <v>13200</v>
      </c>
      <c r="BF418" s="185">
        <f>IF(N418="snížená",J418,0)</f>
        <v>0</v>
      </c>
      <c r="BG418" s="185">
        <f>IF(N418="zákl. přenesená",J418,0)</f>
        <v>0</v>
      </c>
      <c r="BH418" s="185">
        <f>IF(N418="sníž. přenesená",J418,0)</f>
        <v>0</v>
      </c>
      <c r="BI418" s="185">
        <f>IF(N418="nulová",J418,0)</f>
        <v>0</v>
      </c>
      <c r="BJ418" s="14" t="s">
        <v>78</v>
      </c>
      <c r="BK418" s="185">
        <f>ROUND(I418*H418,2)</f>
        <v>13200</v>
      </c>
      <c r="BL418" s="14" t="s">
        <v>196</v>
      </c>
      <c r="BM418" s="184" t="s">
        <v>717</v>
      </c>
    </row>
    <row r="419" s="2" customFormat="1">
      <c r="A419" s="29"/>
      <c r="B419" s="30"/>
      <c r="C419" s="31"/>
      <c r="D419" s="186" t="s">
        <v>130</v>
      </c>
      <c r="E419" s="31"/>
      <c r="F419" s="187" t="s">
        <v>716</v>
      </c>
      <c r="G419" s="31"/>
      <c r="H419" s="31"/>
      <c r="I419" s="31"/>
      <c r="J419" s="31"/>
      <c r="K419" s="31"/>
      <c r="L419" s="35"/>
      <c r="M419" s="188"/>
      <c r="N419" s="189"/>
      <c r="O419" s="74"/>
      <c r="P419" s="74"/>
      <c r="Q419" s="74"/>
      <c r="R419" s="74"/>
      <c r="S419" s="74"/>
      <c r="T419" s="75"/>
      <c r="U419" s="29"/>
      <c r="V419" s="29"/>
      <c r="W419" s="29"/>
      <c r="X419" s="29"/>
      <c r="Y419" s="29"/>
      <c r="Z419" s="29"/>
      <c r="AA419" s="29"/>
      <c r="AB419" s="29"/>
      <c r="AC419" s="29"/>
      <c r="AD419" s="29"/>
      <c r="AE419" s="29"/>
      <c r="AT419" s="14" t="s">
        <v>130</v>
      </c>
      <c r="AU419" s="14" t="s">
        <v>80</v>
      </c>
    </row>
    <row r="420" s="2" customFormat="1" ht="21.75" customHeight="1">
      <c r="A420" s="29"/>
      <c r="B420" s="30"/>
      <c r="C420" s="174" t="s">
        <v>526</v>
      </c>
      <c r="D420" s="174" t="s">
        <v>123</v>
      </c>
      <c r="E420" s="175" t="s">
        <v>718</v>
      </c>
      <c r="F420" s="176" t="s">
        <v>719</v>
      </c>
      <c r="G420" s="177" t="s">
        <v>704</v>
      </c>
      <c r="H420" s="178">
        <v>2</v>
      </c>
      <c r="I420" s="179">
        <v>1250</v>
      </c>
      <c r="J420" s="179">
        <f>ROUND(I420*H420,2)</f>
        <v>2500</v>
      </c>
      <c r="K420" s="176" t="s">
        <v>17</v>
      </c>
      <c r="L420" s="35"/>
      <c r="M420" s="180" t="s">
        <v>17</v>
      </c>
      <c r="N420" s="181" t="s">
        <v>41</v>
      </c>
      <c r="O420" s="182">
        <v>0.65400000000000003</v>
      </c>
      <c r="P420" s="182">
        <f>O420*H420</f>
        <v>1.3080000000000001</v>
      </c>
      <c r="Q420" s="182">
        <v>0.00024000000000000001</v>
      </c>
      <c r="R420" s="182">
        <f>Q420*H420</f>
        <v>0.00048000000000000001</v>
      </c>
      <c r="S420" s="182">
        <v>0.019900000000000001</v>
      </c>
      <c r="T420" s="183">
        <f>S420*H420</f>
        <v>0.039800000000000002</v>
      </c>
      <c r="U420" s="29"/>
      <c r="V420" s="29"/>
      <c r="W420" s="29"/>
      <c r="X420" s="29"/>
      <c r="Y420" s="29"/>
      <c r="Z420" s="29"/>
      <c r="AA420" s="29"/>
      <c r="AB420" s="29"/>
      <c r="AC420" s="29"/>
      <c r="AD420" s="29"/>
      <c r="AE420" s="29"/>
      <c r="AR420" s="184" t="s">
        <v>196</v>
      </c>
      <c r="AT420" s="184" t="s">
        <v>123</v>
      </c>
      <c r="AU420" s="184" t="s">
        <v>80</v>
      </c>
      <c r="AY420" s="14" t="s">
        <v>128</v>
      </c>
      <c r="BE420" s="185">
        <f>IF(N420="základní",J420,0)</f>
        <v>2500</v>
      </c>
      <c r="BF420" s="185">
        <f>IF(N420="snížená",J420,0)</f>
        <v>0</v>
      </c>
      <c r="BG420" s="185">
        <f>IF(N420="zákl. přenesená",J420,0)</f>
        <v>0</v>
      </c>
      <c r="BH420" s="185">
        <f>IF(N420="sníž. přenesená",J420,0)</f>
        <v>0</v>
      </c>
      <c r="BI420" s="185">
        <f>IF(N420="nulová",J420,0)</f>
        <v>0</v>
      </c>
      <c r="BJ420" s="14" t="s">
        <v>78</v>
      </c>
      <c r="BK420" s="185">
        <f>ROUND(I420*H420,2)</f>
        <v>2500</v>
      </c>
      <c r="BL420" s="14" t="s">
        <v>196</v>
      </c>
      <c r="BM420" s="184" t="s">
        <v>720</v>
      </c>
    </row>
    <row r="421" s="2" customFormat="1">
      <c r="A421" s="29"/>
      <c r="B421" s="30"/>
      <c r="C421" s="31"/>
      <c r="D421" s="186" t="s">
        <v>130</v>
      </c>
      <c r="E421" s="31"/>
      <c r="F421" s="187" t="s">
        <v>719</v>
      </c>
      <c r="G421" s="31"/>
      <c r="H421" s="31"/>
      <c r="I421" s="31"/>
      <c r="J421" s="31"/>
      <c r="K421" s="31"/>
      <c r="L421" s="35"/>
      <c r="M421" s="188"/>
      <c r="N421" s="189"/>
      <c r="O421" s="74"/>
      <c r="P421" s="74"/>
      <c r="Q421" s="74"/>
      <c r="R421" s="74"/>
      <c r="S421" s="74"/>
      <c r="T421" s="75"/>
      <c r="U421" s="29"/>
      <c r="V421" s="29"/>
      <c r="W421" s="29"/>
      <c r="X421" s="29"/>
      <c r="Y421" s="29"/>
      <c r="Z421" s="29"/>
      <c r="AA421" s="29"/>
      <c r="AB421" s="29"/>
      <c r="AC421" s="29"/>
      <c r="AD421" s="29"/>
      <c r="AE421" s="29"/>
      <c r="AT421" s="14" t="s">
        <v>130</v>
      </c>
      <c r="AU421" s="14" t="s">
        <v>80</v>
      </c>
    </row>
    <row r="422" s="2" customFormat="1" ht="16.5" customHeight="1">
      <c r="A422" s="29"/>
      <c r="B422" s="30"/>
      <c r="C422" s="174" t="s">
        <v>721</v>
      </c>
      <c r="D422" s="174" t="s">
        <v>123</v>
      </c>
      <c r="E422" s="175" t="s">
        <v>722</v>
      </c>
      <c r="F422" s="176" t="s">
        <v>723</v>
      </c>
      <c r="G422" s="177" t="s">
        <v>704</v>
      </c>
      <c r="H422" s="178">
        <v>2</v>
      </c>
      <c r="I422" s="179">
        <v>6600</v>
      </c>
      <c r="J422" s="179">
        <f>ROUND(I422*H422,2)</f>
        <v>13200</v>
      </c>
      <c r="K422" s="176" t="s">
        <v>17</v>
      </c>
      <c r="L422" s="35"/>
      <c r="M422" s="180" t="s">
        <v>17</v>
      </c>
      <c r="N422" s="181" t="s">
        <v>41</v>
      </c>
      <c r="O422" s="182">
        <v>0.65400000000000003</v>
      </c>
      <c r="P422" s="182">
        <f>O422*H422</f>
        <v>1.3080000000000001</v>
      </c>
      <c r="Q422" s="182">
        <v>0.00024000000000000001</v>
      </c>
      <c r="R422" s="182">
        <f>Q422*H422</f>
        <v>0.00048000000000000001</v>
      </c>
      <c r="S422" s="182">
        <v>0.019900000000000001</v>
      </c>
      <c r="T422" s="183">
        <f>S422*H422</f>
        <v>0.039800000000000002</v>
      </c>
      <c r="U422" s="29"/>
      <c r="V422" s="29"/>
      <c r="W422" s="29"/>
      <c r="X422" s="29"/>
      <c r="Y422" s="29"/>
      <c r="Z422" s="29"/>
      <c r="AA422" s="29"/>
      <c r="AB422" s="29"/>
      <c r="AC422" s="29"/>
      <c r="AD422" s="29"/>
      <c r="AE422" s="29"/>
      <c r="AR422" s="184" t="s">
        <v>196</v>
      </c>
      <c r="AT422" s="184" t="s">
        <v>123</v>
      </c>
      <c r="AU422" s="184" t="s">
        <v>80</v>
      </c>
      <c r="AY422" s="14" t="s">
        <v>128</v>
      </c>
      <c r="BE422" s="185">
        <f>IF(N422="základní",J422,0)</f>
        <v>13200</v>
      </c>
      <c r="BF422" s="185">
        <f>IF(N422="snížená",J422,0)</f>
        <v>0</v>
      </c>
      <c r="BG422" s="185">
        <f>IF(N422="zákl. přenesená",J422,0)</f>
        <v>0</v>
      </c>
      <c r="BH422" s="185">
        <f>IF(N422="sníž. přenesená",J422,0)</f>
        <v>0</v>
      </c>
      <c r="BI422" s="185">
        <f>IF(N422="nulová",J422,0)</f>
        <v>0</v>
      </c>
      <c r="BJ422" s="14" t="s">
        <v>78</v>
      </c>
      <c r="BK422" s="185">
        <f>ROUND(I422*H422,2)</f>
        <v>13200</v>
      </c>
      <c r="BL422" s="14" t="s">
        <v>196</v>
      </c>
      <c r="BM422" s="184" t="s">
        <v>724</v>
      </c>
    </row>
    <row r="423" s="2" customFormat="1">
      <c r="A423" s="29"/>
      <c r="B423" s="30"/>
      <c r="C423" s="31"/>
      <c r="D423" s="186" t="s">
        <v>130</v>
      </c>
      <c r="E423" s="31"/>
      <c r="F423" s="187" t="s">
        <v>725</v>
      </c>
      <c r="G423" s="31"/>
      <c r="H423" s="31"/>
      <c r="I423" s="31"/>
      <c r="J423" s="31"/>
      <c r="K423" s="31"/>
      <c r="L423" s="35"/>
      <c r="M423" s="188"/>
      <c r="N423" s="189"/>
      <c r="O423" s="74"/>
      <c r="P423" s="74"/>
      <c r="Q423" s="74"/>
      <c r="R423" s="74"/>
      <c r="S423" s="74"/>
      <c r="T423" s="75"/>
      <c r="U423" s="29"/>
      <c r="V423" s="29"/>
      <c r="W423" s="29"/>
      <c r="X423" s="29"/>
      <c r="Y423" s="29"/>
      <c r="Z423" s="29"/>
      <c r="AA423" s="29"/>
      <c r="AB423" s="29"/>
      <c r="AC423" s="29"/>
      <c r="AD423" s="29"/>
      <c r="AE423" s="29"/>
      <c r="AT423" s="14" t="s">
        <v>130</v>
      </c>
      <c r="AU423" s="14" t="s">
        <v>80</v>
      </c>
    </row>
    <row r="424" s="2" customFormat="1" ht="37.8" customHeight="1">
      <c r="A424" s="29"/>
      <c r="B424" s="30"/>
      <c r="C424" s="174" t="s">
        <v>531</v>
      </c>
      <c r="D424" s="174" t="s">
        <v>123</v>
      </c>
      <c r="E424" s="175" t="s">
        <v>726</v>
      </c>
      <c r="F424" s="176" t="s">
        <v>727</v>
      </c>
      <c r="G424" s="177" t="s">
        <v>704</v>
      </c>
      <c r="H424" s="178">
        <v>2</v>
      </c>
      <c r="I424" s="179">
        <v>45000</v>
      </c>
      <c r="J424" s="179">
        <f>ROUND(I424*H424,2)</f>
        <v>90000</v>
      </c>
      <c r="K424" s="176" t="s">
        <v>17</v>
      </c>
      <c r="L424" s="35"/>
      <c r="M424" s="180" t="s">
        <v>17</v>
      </c>
      <c r="N424" s="181" t="s">
        <v>41</v>
      </c>
      <c r="O424" s="182">
        <v>0.65400000000000003</v>
      </c>
      <c r="P424" s="182">
        <f>O424*H424</f>
        <v>1.3080000000000001</v>
      </c>
      <c r="Q424" s="182">
        <v>0.00024000000000000001</v>
      </c>
      <c r="R424" s="182">
        <f>Q424*H424</f>
        <v>0.00048000000000000001</v>
      </c>
      <c r="S424" s="182">
        <v>0.019900000000000001</v>
      </c>
      <c r="T424" s="183">
        <f>S424*H424</f>
        <v>0.039800000000000002</v>
      </c>
      <c r="U424" s="29"/>
      <c r="V424" s="29"/>
      <c r="W424" s="29"/>
      <c r="X424" s="29"/>
      <c r="Y424" s="29"/>
      <c r="Z424" s="29"/>
      <c r="AA424" s="29"/>
      <c r="AB424" s="29"/>
      <c r="AC424" s="29"/>
      <c r="AD424" s="29"/>
      <c r="AE424" s="29"/>
      <c r="AR424" s="184" t="s">
        <v>196</v>
      </c>
      <c r="AT424" s="184" t="s">
        <v>123</v>
      </c>
      <c r="AU424" s="184" t="s">
        <v>80</v>
      </c>
      <c r="AY424" s="14" t="s">
        <v>128</v>
      </c>
      <c r="BE424" s="185">
        <f>IF(N424="základní",J424,0)</f>
        <v>90000</v>
      </c>
      <c r="BF424" s="185">
        <f>IF(N424="snížená",J424,0)</f>
        <v>0</v>
      </c>
      <c r="BG424" s="185">
        <f>IF(N424="zákl. přenesená",J424,0)</f>
        <v>0</v>
      </c>
      <c r="BH424" s="185">
        <f>IF(N424="sníž. přenesená",J424,0)</f>
        <v>0</v>
      </c>
      <c r="BI424" s="185">
        <f>IF(N424="nulová",J424,0)</f>
        <v>0</v>
      </c>
      <c r="BJ424" s="14" t="s">
        <v>78</v>
      </c>
      <c r="BK424" s="185">
        <f>ROUND(I424*H424,2)</f>
        <v>90000</v>
      </c>
      <c r="BL424" s="14" t="s">
        <v>196</v>
      </c>
      <c r="BM424" s="184" t="s">
        <v>728</v>
      </c>
    </row>
    <row r="425" s="2" customFormat="1">
      <c r="A425" s="29"/>
      <c r="B425" s="30"/>
      <c r="C425" s="31"/>
      <c r="D425" s="186" t="s">
        <v>130</v>
      </c>
      <c r="E425" s="31"/>
      <c r="F425" s="187" t="s">
        <v>727</v>
      </c>
      <c r="G425" s="31"/>
      <c r="H425" s="31"/>
      <c r="I425" s="31"/>
      <c r="J425" s="31"/>
      <c r="K425" s="31"/>
      <c r="L425" s="35"/>
      <c r="M425" s="188"/>
      <c r="N425" s="189"/>
      <c r="O425" s="74"/>
      <c r="P425" s="74"/>
      <c r="Q425" s="74"/>
      <c r="R425" s="74"/>
      <c r="S425" s="74"/>
      <c r="T425" s="75"/>
      <c r="U425" s="29"/>
      <c r="V425" s="29"/>
      <c r="W425" s="29"/>
      <c r="X425" s="29"/>
      <c r="Y425" s="29"/>
      <c r="Z425" s="29"/>
      <c r="AA425" s="29"/>
      <c r="AB425" s="29"/>
      <c r="AC425" s="29"/>
      <c r="AD425" s="29"/>
      <c r="AE425" s="29"/>
      <c r="AT425" s="14" t="s">
        <v>130</v>
      </c>
      <c r="AU425" s="14" t="s">
        <v>80</v>
      </c>
    </row>
    <row r="426" s="2" customFormat="1" ht="24.15" customHeight="1">
      <c r="A426" s="29"/>
      <c r="B426" s="30"/>
      <c r="C426" s="174" t="s">
        <v>729</v>
      </c>
      <c r="D426" s="174" t="s">
        <v>123</v>
      </c>
      <c r="E426" s="175" t="s">
        <v>730</v>
      </c>
      <c r="F426" s="176" t="s">
        <v>731</v>
      </c>
      <c r="G426" s="177" t="s">
        <v>704</v>
      </c>
      <c r="H426" s="178">
        <v>2</v>
      </c>
      <c r="I426" s="179">
        <v>6600</v>
      </c>
      <c r="J426" s="179">
        <f>ROUND(I426*H426,2)</f>
        <v>13200</v>
      </c>
      <c r="K426" s="176" t="s">
        <v>17</v>
      </c>
      <c r="L426" s="35"/>
      <c r="M426" s="180" t="s">
        <v>17</v>
      </c>
      <c r="N426" s="181" t="s">
        <v>41</v>
      </c>
      <c r="O426" s="182">
        <v>0.65400000000000003</v>
      </c>
      <c r="P426" s="182">
        <f>O426*H426</f>
        <v>1.3080000000000001</v>
      </c>
      <c r="Q426" s="182">
        <v>0.00024000000000000001</v>
      </c>
      <c r="R426" s="182">
        <f>Q426*H426</f>
        <v>0.00048000000000000001</v>
      </c>
      <c r="S426" s="182">
        <v>0.019900000000000001</v>
      </c>
      <c r="T426" s="183">
        <f>S426*H426</f>
        <v>0.039800000000000002</v>
      </c>
      <c r="U426" s="29"/>
      <c r="V426" s="29"/>
      <c r="W426" s="29"/>
      <c r="X426" s="29"/>
      <c r="Y426" s="29"/>
      <c r="Z426" s="29"/>
      <c r="AA426" s="29"/>
      <c r="AB426" s="29"/>
      <c r="AC426" s="29"/>
      <c r="AD426" s="29"/>
      <c r="AE426" s="29"/>
      <c r="AR426" s="184" t="s">
        <v>196</v>
      </c>
      <c r="AT426" s="184" t="s">
        <v>123</v>
      </c>
      <c r="AU426" s="184" t="s">
        <v>80</v>
      </c>
      <c r="AY426" s="14" t="s">
        <v>128</v>
      </c>
      <c r="BE426" s="185">
        <f>IF(N426="základní",J426,0)</f>
        <v>13200</v>
      </c>
      <c r="BF426" s="185">
        <f>IF(N426="snížená",J426,0)</f>
        <v>0</v>
      </c>
      <c r="BG426" s="185">
        <f>IF(N426="zákl. přenesená",J426,0)</f>
        <v>0</v>
      </c>
      <c r="BH426" s="185">
        <f>IF(N426="sníž. přenesená",J426,0)</f>
        <v>0</v>
      </c>
      <c r="BI426" s="185">
        <f>IF(N426="nulová",J426,0)</f>
        <v>0</v>
      </c>
      <c r="BJ426" s="14" t="s">
        <v>78</v>
      </c>
      <c r="BK426" s="185">
        <f>ROUND(I426*H426,2)</f>
        <v>13200</v>
      </c>
      <c r="BL426" s="14" t="s">
        <v>196</v>
      </c>
      <c r="BM426" s="184" t="s">
        <v>732</v>
      </c>
    </row>
    <row r="427" s="2" customFormat="1">
      <c r="A427" s="29"/>
      <c r="B427" s="30"/>
      <c r="C427" s="31"/>
      <c r="D427" s="186" t="s">
        <v>130</v>
      </c>
      <c r="E427" s="31"/>
      <c r="F427" s="187" t="s">
        <v>731</v>
      </c>
      <c r="G427" s="31"/>
      <c r="H427" s="31"/>
      <c r="I427" s="31"/>
      <c r="J427" s="31"/>
      <c r="K427" s="31"/>
      <c r="L427" s="35"/>
      <c r="M427" s="188"/>
      <c r="N427" s="189"/>
      <c r="O427" s="74"/>
      <c r="P427" s="74"/>
      <c r="Q427" s="74"/>
      <c r="R427" s="74"/>
      <c r="S427" s="74"/>
      <c r="T427" s="75"/>
      <c r="U427" s="29"/>
      <c r="V427" s="29"/>
      <c r="W427" s="29"/>
      <c r="X427" s="29"/>
      <c r="Y427" s="29"/>
      <c r="Z427" s="29"/>
      <c r="AA427" s="29"/>
      <c r="AB427" s="29"/>
      <c r="AC427" s="29"/>
      <c r="AD427" s="29"/>
      <c r="AE427" s="29"/>
      <c r="AT427" s="14" t="s">
        <v>130</v>
      </c>
      <c r="AU427" s="14" t="s">
        <v>80</v>
      </c>
    </row>
    <row r="428" s="2" customFormat="1" ht="33" customHeight="1">
      <c r="A428" s="29"/>
      <c r="B428" s="30"/>
      <c r="C428" s="174" t="s">
        <v>537</v>
      </c>
      <c r="D428" s="174" t="s">
        <v>123</v>
      </c>
      <c r="E428" s="175" t="s">
        <v>733</v>
      </c>
      <c r="F428" s="176" t="s">
        <v>734</v>
      </c>
      <c r="G428" s="177" t="s">
        <v>704</v>
      </c>
      <c r="H428" s="178">
        <v>2</v>
      </c>
      <c r="I428" s="179">
        <v>2600</v>
      </c>
      <c r="J428" s="179">
        <f>ROUND(I428*H428,2)</f>
        <v>5200</v>
      </c>
      <c r="K428" s="176" t="s">
        <v>17</v>
      </c>
      <c r="L428" s="35"/>
      <c r="M428" s="180" t="s">
        <v>17</v>
      </c>
      <c r="N428" s="181" t="s">
        <v>41</v>
      </c>
      <c r="O428" s="182">
        <v>0.65400000000000003</v>
      </c>
      <c r="P428" s="182">
        <f>O428*H428</f>
        <v>1.3080000000000001</v>
      </c>
      <c r="Q428" s="182">
        <v>0.00024000000000000001</v>
      </c>
      <c r="R428" s="182">
        <f>Q428*H428</f>
        <v>0.00048000000000000001</v>
      </c>
      <c r="S428" s="182">
        <v>0.019900000000000001</v>
      </c>
      <c r="T428" s="183">
        <f>S428*H428</f>
        <v>0.039800000000000002</v>
      </c>
      <c r="U428" s="29"/>
      <c r="V428" s="29"/>
      <c r="W428" s="29"/>
      <c r="X428" s="29"/>
      <c r="Y428" s="29"/>
      <c r="Z428" s="29"/>
      <c r="AA428" s="29"/>
      <c r="AB428" s="29"/>
      <c r="AC428" s="29"/>
      <c r="AD428" s="29"/>
      <c r="AE428" s="29"/>
      <c r="AR428" s="184" t="s">
        <v>196</v>
      </c>
      <c r="AT428" s="184" t="s">
        <v>123</v>
      </c>
      <c r="AU428" s="184" t="s">
        <v>80</v>
      </c>
      <c r="AY428" s="14" t="s">
        <v>128</v>
      </c>
      <c r="BE428" s="185">
        <f>IF(N428="základní",J428,0)</f>
        <v>5200</v>
      </c>
      <c r="BF428" s="185">
        <f>IF(N428="snížená",J428,0)</f>
        <v>0</v>
      </c>
      <c r="BG428" s="185">
        <f>IF(N428="zákl. přenesená",J428,0)</f>
        <v>0</v>
      </c>
      <c r="BH428" s="185">
        <f>IF(N428="sníž. přenesená",J428,0)</f>
        <v>0</v>
      </c>
      <c r="BI428" s="185">
        <f>IF(N428="nulová",J428,0)</f>
        <v>0</v>
      </c>
      <c r="BJ428" s="14" t="s">
        <v>78</v>
      </c>
      <c r="BK428" s="185">
        <f>ROUND(I428*H428,2)</f>
        <v>5200</v>
      </c>
      <c r="BL428" s="14" t="s">
        <v>196</v>
      </c>
      <c r="BM428" s="184" t="s">
        <v>735</v>
      </c>
    </row>
    <row r="429" s="2" customFormat="1">
      <c r="A429" s="29"/>
      <c r="B429" s="30"/>
      <c r="C429" s="31"/>
      <c r="D429" s="186" t="s">
        <v>130</v>
      </c>
      <c r="E429" s="31"/>
      <c r="F429" s="187" t="s">
        <v>734</v>
      </c>
      <c r="G429" s="31"/>
      <c r="H429" s="31"/>
      <c r="I429" s="31"/>
      <c r="J429" s="31"/>
      <c r="K429" s="31"/>
      <c r="L429" s="35"/>
      <c r="M429" s="188"/>
      <c r="N429" s="189"/>
      <c r="O429" s="74"/>
      <c r="P429" s="74"/>
      <c r="Q429" s="74"/>
      <c r="R429" s="74"/>
      <c r="S429" s="74"/>
      <c r="T429" s="75"/>
      <c r="U429" s="29"/>
      <c r="V429" s="29"/>
      <c r="W429" s="29"/>
      <c r="X429" s="29"/>
      <c r="Y429" s="29"/>
      <c r="Z429" s="29"/>
      <c r="AA429" s="29"/>
      <c r="AB429" s="29"/>
      <c r="AC429" s="29"/>
      <c r="AD429" s="29"/>
      <c r="AE429" s="29"/>
      <c r="AT429" s="14" t="s">
        <v>130</v>
      </c>
      <c r="AU429" s="14" t="s">
        <v>80</v>
      </c>
    </row>
    <row r="430" s="2" customFormat="1" ht="24.15" customHeight="1">
      <c r="A430" s="29"/>
      <c r="B430" s="30"/>
      <c r="C430" s="174" t="s">
        <v>736</v>
      </c>
      <c r="D430" s="174" t="s">
        <v>123</v>
      </c>
      <c r="E430" s="175" t="s">
        <v>737</v>
      </c>
      <c r="F430" s="176" t="s">
        <v>738</v>
      </c>
      <c r="G430" s="177" t="s">
        <v>704</v>
      </c>
      <c r="H430" s="178">
        <v>2</v>
      </c>
      <c r="I430" s="179">
        <v>6600</v>
      </c>
      <c r="J430" s="179">
        <f>ROUND(I430*H430,2)</f>
        <v>13200</v>
      </c>
      <c r="K430" s="176" t="s">
        <v>17</v>
      </c>
      <c r="L430" s="35"/>
      <c r="M430" s="180" t="s">
        <v>17</v>
      </c>
      <c r="N430" s="181" t="s">
        <v>41</v>
      </c>
      <c r="O430" s="182">
        <v>0.65400000000000003</v>
      </c>
      <c r="P430" s="182">
        <f>O430*H430</f>
        <v>1.3080000000000001</v>
      </c>
      <c r="Q430" s="182">
        <v>0.00024000000000000001</v>
      </c>
      <c r="R430" s="182">
        <f>Q430*H430</f>
        <v>0.00048000000000000001</v>
      </c>
      <c r="S430" s="182">
        <v>0.019900000000000001</v>
      </c>
      <c r="T430" s="183">
        <f>S430*H430</f>
        <v>0.039800000000000002</v>
      </c>
      <c r="U430" s="29"/>
      <c r="V430" s="29"/>
      <c r="W430" s="29"/>
      <c r="X430" s="29"/>
      <c r="Y430" s="29"/>
      <c r="Z430" s="29"/>
      <c r="AA430" s="29"/>
      <c r="AB430" s="29"/>
      <c r="AC430" s="29"/>
      <c r="AD430" s="29"/>
      <c r="AE430" s="29"/>
      <c r="AR430" s="184" t="s">
        <v>196</v>
      </c>
      <c r="AT430" s="184" t="s">
        <v>123</v>
      </c>
      <c r="AU430" s="184" t="s">
        <v>80</v>
      </c>
      <c r="AY430" s="14" t="s">
        <v>128</v>
      </c>
      <c r="BE430" s="185">
        <f>IF(N430="základní",J430,0)</f>
        <v>13200</v>
      </c>
      <c r="BF430" s="185">
        <f>IF(N430="snížená",J430,0)</f>
        <v>0</v>
      </c>
      <c r="BG430" s="185">
        <f>IF(N430="zákl. přenesená",J430,0)</f>
        <v>0</v>
      </c>
      <c r="BH430" s="185">
        <f>IF(N430="sníž. přenesená",J430,0)</f>
        <v>0</v>
      </c>
      <c r="BI430" s="185">
        <f>IF(N430="nulová",J430,0)</f>
        <v>0</v>
      </c>
      <c r="BJ430" s="14" t="s">
        <v>78</v>
      </c>
      <c r="BK430" s="185">
        <f>ROUND(I430*H430,2)</f>
        <v>13200</v>
      </c>
      <c r="BL430" s="14" t="s">
        <v>196</v>
      </c>
      <c r="BM430" s="184" t="s">
        <v>739</v>
      </c>
    </row>
    <row r="431" s="2" customFormat="1">
      <c r="A431" s="29"/>
      <c r="B431" s="30"/>
      <c r="C431" s="31"/>
      <c r="D431" s="186" t="s">
        <v>130</v>
      </c>
      <c r="E431" s="31"/>
      <c r="F431" s="187" t="s">
        <v>740</v>
      </c>
      <c r="G431" s="31"/>
      <c r="H431" s="31"/>
      <c r="I431" s="31"/>
      <c r="J431" s="31"/>
      <c r="K431" s="31"/>
      <c r="L431" s="35"/>
      <c r="M431" s="188"/>
      <c r="N431" s="189"/>
      <c r="O431" s="74"/>
      <c r="P431" s="74"/>
      <c r="Q431" s="74"/>
      <c r="R431" s="74"/>
      <c r="S431" s="74"/>
      <c r="T431" s="75"/>
      <c r="U431" s="29"/>
      <c r="V431" s="29"/>
      <c r="W431" s="29"/>
      <c r="X431" s="29"/>
      <c r="Y431" s="29"/>
      <c r="Z431" s="29"/>
      <c r="AA431" s="29"/>
      <c r="AB431" s="29"/>
      <c r="AC431" s="29"/>
      <c r="AD431" s="29"/>
      <c r="AE431" s="29"/>
      <c r="AT431" s="14" t="s">
        <v>130</v>
      </c>
      <c r="AU431" s="14" t="s">
        <v>80</v>
      </c>
    </row>
    <row r="432" s="2" customFormat="1" ht="33" customHeight="1">
      <c r="A432" s="29"/>
      <c r="B432" s="30"/>
      <c r="C432" s="174" t="s">
        <v>540</v>
      </c>
      <c r="D432" s="174" t="s">
        <v>123</v>
      </c>
      <c r="E432" s="175" t="s">
        <v>741</v>
      </c>
      <c r="F432" s="176" t="s">
        <v>742</v>
      </c>
      <c r="G432" s="177" t="s">
        <v>704</v>
      </c>
      <c r="H432" s="178">
        <v>2</v>
      </c>
      <c r="I432" s="179">
        <v>13500</v>
      </c>
      <c r="J432" s="179">
        <f>ROUND(I432*H432,2)</f>
        <v>27000</v>
      </c>
      <c r="K432" s="176" t="s">
        <v>17</v>
      </c>
      <c r="L432" s="35"/>
      <c r="M432" s="180" t="s">
        <v>17</v>
      </c>
      <c r="N432" s="181" t="s">
        <v>41</v>
      </c>
      <c r="O432" s="182">
        <v>0.65400000000000003</v>
      </c>
      <c r="P432" s="182">
        <f>O432*H432</f>
        <v>1.3080000000000001</v>
      </c>
      <c r="Q432" s="182">
        <v>0.00024000000000000001</v>
      </c>
      <c r="R432" s="182">
        <f>Q432*H432</f>
        <v>0.00048000000000000001</v>
      </c>
      <c r="S432" s="182">
        <v>0.019900000000000001</v>
      </c>
      <c r="T432" s="183">
        <f>S432*H432</f>
        <v>0.039800000000000002</v>
      </c>
      <c r="U432" s="29"/>
      <c r="V432" s="29"/>
      <c r="W432" s="29"/>
      <c r="X432" s="29"/>
      <c r="Y432" s="29"/>
      <c r="Z432" s="29"/>
      <c r="AA432" s="29"/>
      <c r="AB432" s="29"/>
      <c r="AC432" s="29"/>
      <c r="AD432" s="29"/>
      <c r="AE432" s="29"/>
      <c r="AR432" s="184" t="s">
        <v>196</v>
      </c>
      <c r="AT432" s="184" t="s">
        <v>123</v>
      </c>
      <c r="AU432" s="184" t="s">
        <v>80</v>
      </c>
      <c r="AY432" s="14" t="s">
        <v>128</v>
      </c>
      <c r="BE432" s="185">
        <f>IF(N432="základní",J432,0)</f>
        <v>27000</v>
      </c>
      <c r="BF432" s="185">
        <f>IF(N432="snížená",J432,0)</f>
        <v>0</v>
      </c>
      <c r="BG432" s="185">
        <f>IF(N432="zákl. přenesená",J432,0)</f>
        <v>0</v>
      </c>
      <c r="BH432" s="185">
        <f>IF(N432="sníž. přenesená",J432,0)</f>
        <v>0</v>
      </c>
      <c r="BI432" s="185">
        <f>IF(N432="nulová",J432,0)</f>
        <v>0</v>
      </c>
      <c r="BJ432" s="14" t="s">
        <v>78</v>
      </c>
      <c r="BK432" s="185">
        <f>ROUND(I432*H432,2)</f>
        <v>27000</v>
      </c>
      <c r="BL432" s="14" t="s">
        <v>196</v>
      </c>
      <c r="BM432" s="184" t="s">
        <v>743</v>
      </c>
    </row>
    <row r="433" s="2" customFormat="1">
      <c r="A433" s="29"/>
      <c r="B433" s="30"/>
      <c r="C433" s="31"/>
      <c r="D433" s="186" t="s">
        <v>130</v>
      </c>
      <c r="E433" s="31"/>
      <c r="F433" s="187" t="s">
        <v>742</v>
      </c>
      <c r="G433" s="31"/>
      <c r="H433" s="31"/>
      <c r="I433" s="31"/>
      <c r="J433" s="31"/>
      <c r="K433" s="31"/>
      <c r="L433" s="35"/>
      <c r="M433" s="188"/>
      <c r="N433" s="189"/>
      <c r="O433" s="74"/>
      <c r="P433" s="74"/>
      <c r="Q433" s="74"/>
      <c r="R433" s="74"/>
      <c r="S433" s="74"/>
      <c r="T433" s="75"/>
      <c r="U433" s="29"/>
      <c r="V433" s="29"/>
      <c r="W433" s="29"/>
      <c r="X433" s="29"/>
      <c r="Y433" s="29"/>
      <c r="Z433" s="29"/>
      <c r="AA433" s="29"/>
      <c r="AB433" s="29"/>
      <c r="AC433" s="29"/>
      <c r="AD433" s="29"/>
      <c r="AE433" s="29"/>
      <c r="AT433" s="14" t="s">
        <v>130</v>
      </c>
      <c r="AU433" s="14" t="s">
        <v>80</v>
      </c>
    </row>
    <row r="434" s="12" customFormat="1" ht="22.8" customHeight="1">
      <c r="A434" s="12"/>
      <c r="B434" s="191"/>
      <c r="C434" s="192"/>
      <c r="D434" s="193" t="s">
        <v>69</v>
      </c>
      <c r="E434" s="204" t="s">
        <v>744</v>
      </c>
      <c r="F434" s="204" t="s">
        <v>745</v>
      </c>
      <c r="G434" s="192"/>
      <c r="H434" s="192"/>
      <c r="I434" s="192"/>
      <c r="J434" s="205">
        <f>BK434</f>
        <v>2451567.3999999999</v>
      </c>
      <c r="K434" s="192"/>
      <c r="L434" s="196"/>
      <c r="M434" s="197"/>
      <c r="N434" s="198"/>
      <c r="O434" s="198"/>
      <c r="P434" s="199">
        <f>SUM(P435:P454)</f>
        <v>124.44</v>
      </c>
      <c r="Q434" s="198"/>
      <c r="R434" s="199">
        <f>SUM(R435:R454)</f>
        <v>13.736280005000001</v>
      </c>
      <c r="S434" s="198"/>
      <c r="T434" s="200">
        <f>SUM(T435:T454)</f>
        <v>4.7999999999999998</v>
      </c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R434" s="201" t="s">
        <v>80</v>
      </c>
      <c r="AT434" s="202" t="s">
        <v>69</v>
      </c>
      <c r="AU434" s="202" t="s">
        <v>78</v>
      </c>
      <c r="AY434" s="201" t="s">
        <v>128</v>
      </c>
      <c r="BK434" s="203">
        <f>SUM(BK435:BK454)</f>
        <v>2451567.3999999999</v>
      </c>
    </row>
    <row r="435" s="2" customFormat="1" ht="24.15" customHeight="1">
      <c r="A435" s="29"/>
      <c r="B435" s="30"/>
      <c r="C435" s="174" t="s">
        <v>746</v>
      </c>
      <c r="D435" s="174" t="s">
        <v>123</v>
      </c>
      <c r="E435" s="175" t="s">
        <v>747</v>
      </c>
      <c r="F435" s="176" t="s">
        <v>748</v>
      </c>
      <c r="G435" s="177" t="s">
        <v>152</v>
      </c>
      <c r="H435" s="178">
        <v>50</v>
      </c>
      <c r="I435" s="179">
        <v>841.59000000000003</v>
      </c>
      <c r="J435" s="179">
        <f>ROUND(I435*H435,2)</f>
        <v>42079.5</v>
      </c>
      <c r="K435" s="176" t="s">
        <v>210</v>
      </c>
      <c r="L435" s="35"/>
      <c r="M435" s="180" t="s">
        <v>17</v>
      </c>
      <c r="N435" s="181" t="s">
        <v>41</v>
      </c>
      <c r="O435" s="182">
        <v>1.5589999999999999</v>
      </c>
      <c r="P435" s="182">
        <f>O435*H435</f>
        <v>77.950000000000003</v>
      </c>
      <c r="Q435" s="182">
        <v>0.00025560010000000001</v>
      </c>
      <c r="R435" s="182">
        <f>Q435*H435</f>
        <v>0.012780005000000001</v>
      </c>
      <c r="S435" s="182">
        <v>0</v>
      </c>
      <c r="T435" s="183">
        <f>S435*H435</f>
        <v>0</v>
      </c>
      <c r="U435" s="29"/>
      <c r="V435" s="29"/>
      <c r="W435" s="29"/>
      <c r="X435" s="29"/>
      <c r="Y435" s="29"/>
      <c r="Z435" s="29"/>
      <c r="AA435" s="29"/>
      <c r="AB435" s="29"/>
      <c r="AC435" s="29"/>
      <c r="AD435" s="29"/>
      <c r="AE435" s="29"/>
      <c r="AR435" s="184" t="s">
        <v>196</v>
      </c>
      <c r="AT435" s="184" t="s">
        <v>123</v>
      </c>
      <c r="AU435" s="184" t="s">
        <v>80</v>
      </c>
      <c r="AY435" s="14" t="s">
        <v>128</v>
      </c>
      <c r="BE435" s="185">
        <f>IF(N435="základní",J435,0)</f>
        <v>42079.5</v>
      </c>
      <c r="BF435" s="185">
        <f>IF(N435="snížená",J435,0)</f>
        <v>0</v>
      </c>
      <c r="BG435" s="185">
        <f>IF(N435="zákl. přenesená",J435,0)</f>
        <v>0</v>
      </c>
      <c r="BH435" s="185">
        <f>IF(N435="sníž. přenesená",J435,0)</f>
        <v>0</v>
      </c>
      <c r="BI435" s="185">
        <f>IF(N435="nulová",J435,0)</f>
        <v>0</v>
      </c>
      <c r="BJ435" s="14" t="s">
        <v>78</v>
      </c>
      <c r="BK435" s="185">
        <f>ROUND(I435*H435,2)</f>
        <v>42079.5</v>
      </c>
      <c r="BL435" s="14" t="s">
        <v>196</v>
      </c>
      <c r="BM435" s="184" t="s">
        <v>749</v>
      </c>
    </row>
    <row r="436" s="2" customFormat="1">
      <c r="A436" s="29"/>
      <c r="B436" s="30"/>
      <c r="C436" s="31"/>
      <c r="D436" s="186" t="s">
        <v>130</v>
      </c>
      <c r="E436" s="31"/>
      <c r="F436" s="187" t="s">
        <v>750</v>
      </c>
      <c r="G436" s="31"/>
      <c r="H436" s="31"/>
      <c r="I436" s="31"/>
      <c r="J436" s="31"/>
      <c r="K436" s="31"/>
      <c r="L436" s="35"/>
      <c r="M436" s="188"/>
      <c r="N436" s="189"/>
      <c r="O436" s="74"/>
      <c r="P436" s="74"/>
      <c r="Q436" s="74"/>
      <c r="R436" s="74"/>
      <c r="S436" s="74"/>
      <c r="T436" s="75"/>
      <c r="U436" s="29"/>
      <c r="V436" s="29"/>
      <c r="W436" s="29"/>
      <c r="X436" s="29"/>
      <c r="Y436" s="29"/>
      <c r="Z436" s="29"/>
      <c r="AA436" s="29"/>
      <c r="AB436" s="29"/>
      <c r="AC436" s="29"/>
      <c r="AD436" s="29"/>
      <c r="AE436" s="29"/>
      <c r="AT436" s="14" t="s">
        <v>130</v>
      </c>
      <c r="AU436" s="14" t="s">
        <v>80</v>
      </c>
    </row>
    <row r="437" s="2" customFormat="1">
      <c r="A437" s="29"/>
      <c r="B437" s="30"/>
      <c r="C437" s="31"/>
      <c r="D437" s="206" t="s">
        <v>212</v>
      </c>
      <c r="E437" s="31"/>
      <c r="F437" s="207" t="s">
        <v>751</v>
      </c>
      <c r="G437" s="31"/>
      <c r="H437" s="31"/>
      <c r="I437" s="31"/>
      <c r="J437" s="31"/>
      <c r="K437" s="31"/>
      <c r="L437" s="35"/>
      <c r="M437" s="188"/>
      <c r="N437" s="189"/>
      <c r="O437" s="74"/>
      <c r="P437" s="74"/>
      <c r="Q437" s="74"/>
      <c r="R437" s="74"/>
      <c r="S437" s="74"/>
      <c r="T437" s="75"/>
      <c r="U437" s="29"/>
      <c r="V437" s="29"/>
      <c r="W437" s="29"/>
      <c r="X437" s="29"/>
      <c r="Y437" s="29"/>
      <c r="Z437" s="29"/>
      <c r="AA437" s="29"/>
      <c r="AB437" s="29"/>
      <c r="AC437" s="29"/>
      <c r="AD437" s="29"/>
      <c r="AE437" s="29"/>
      <c r="AT437" s="14" t="s">
        <v>212</v>
      </c>
      <c r="AU437" s="14" t="s">
        <v>80</v>
      </c>
    </row>
    <row r="438" s="2" customFormat="1" ht="24.15" customHeight="1">
      <c r="A438" s="29"/>
      <c r="B438" s="30"/>
      <c r="C438" s="208" t="s">
        <v>544</v>
      </c>
      <c r="D438" s="208" t="s">
        <v>275</v>
      </c>
      <c r="E438" s="209" t="s">
        <v>752</v>
      </c>
      <c r="F438" s="210" t="s">
        <v>753</v>
      </c>
      <c r="G438" s="211" t="s">
        <v>139</v>
      </c>
      <c r="H438" s="212">
        <v>300</v>
      </c>
      <c r="I438" s="213">
        <v>5770</v>
      </c>
      <c r="J438" s="213">
        <f>ROUND(I438*H438,2)</f>
        <v>1731000</v>
      </c>
      <c r="K438" s="210" t="s">
        <v>210</v>
      </c>
      <c r="L438" s="214"/>
      <c r="M438" s="215" t="s">
        <v>17</v>
      </c>
      <c r="N438" s="216" t="s">
        <v>41</v>
      </c>
      <c r="O438" s="182">
        <v>0</v>
      </c>
      <c r="P438" s="182">
        <f>O438*H438</f>
        <v>0</v>
      </c>
      <c r="Q438" s="182">
        <v>0.034720000000000001</v>
      </c>
      <c r="R438" s="182">
        <f>Q438*H438</f>
        <v>10.416</v>
      </c>
      <c r="S438" s="182">
        <v>0</v>
      </c>
      <c r="T438" s="183">
        <f>S438*H438</f>
        <v>0</v>
      </c>
      <c r="U438" s="29"/>
      <c r="V438" s="29"/>
      <c r="W438" s="29"/>
      <c r="X438" s="29"/>
      <c r="Y438" s="29"/>
      <c r="Z438" s="29"/>
      <c r="AA438" s="29"/>
      <c r="AB438" s="29"/>
      <c r="AC438" s="29"/>
      <c r="AD438" s="29"/>
      <c r="AE438" s="29"/>
      <c r="AR438" s="184" t="s">
        <v>278</v>
      </c>
      <c r="AT438" s="184" t="s">
        <v>275</v>
      </c>
      <c r="AU438" s="184" t="s">
        <v>80</v>
      </c>
      <c r="AY438" s="14" t="s">
        <v>128</v>
      </c>
      <c r="BE438" s="185">
        <f>IF(N438="základní",J438,0)</f>
        <v>1731000</v>
      </c>
      <c r="BF438" s="185">
        <f>IF(N438="snížená",J438,0)</f>
        <v>0</v>
      </c>
      <c r="BG438" s="185">
        <f>IF(N438="zákl. přenesená",J438,0)</f>
        <v>0</v>
      </c>
      <c r="BH438" s="185">
        <f>IF(N438="sníž. přenesená",J438,0)</f>
        <v>0</v>
      </c>
      <c r="BI438" s="185">
        <f>IF(N438="nulová",J438,0)</f>
        <v>0</v>
      </c>
      <c r="BJ438" s="14" t="s">
        <v>78</v>
      </c>
      <c r="BK438" s="185">
        <f>ROUND(I438*H438,2)</f>
        <v>1731000</v>
      </c>
      <c r="BL438" s="14" t="s">
        <v>196</v>
      </c>
      <c r="BM438" s="184" t="s">
        <v>754</v>
      </c>
    </row>
    <row r="439" s="2" customFormat="1">
      <c r="A439" s="29"/>
      <c r="B439" s="30"/>
      <c r="C439" s="31"/>
      <c r="D439" s="186" t="s">
        <v>130</v>
      </c>
      <c r="E439" s="31"/>
      <c r="F439" s="187" t="s">
        <v>753</v>
      </c>
      <c r="G439" s="31"/>
      <c r="H439" s="31"/>
      <c r="I439" s="31"/>
      <c r="J439" s="31"/>
      <c r="K439" s="31"/>
      <c r="L439" s="35"/>
      <c r="M439" s="188"/>
      <c r="N439" s="189"/>
      <c r="O439" s="74"/>
      <c r="P439" s="74"/>
      <c r="Q439" s="74"/>
      <c r="R439" s="74"/>
      <c r="S439" s="74"/>
      <c r="T439" s="75"/>
      <c r="U439" s="29"/>
      <c r="V439" s="29"/>
      <c r="W439" s="29"/>
      <c r="X439" s="29"/>
      <c r="Y439" s="29"/>
      <c r="Z439" s="29"/>
      <c r="AA439" s="29"/>
      <c r="AB439" s="29"/>
      <c r="AC439" s="29"/>
      <c r="AD439" s="29"/>
      <c r="AE439" s="29"/>
      <c r="AT439" s="14" t="s">
        <v>130</v>
      </c>
      <c r="AU439" s="14" t="s">
        <v>80</v>
      </c>
    </row>
    <row r="440" s="2" customFormat="1" ht="24.15" customHeight="1">
      <c r="A440" s="29"/>
      <c r="B440" s="30"/>
      <c r="C440" s="174" t="s">
        <v>755</v>
      </c>
      <c r="D440" s="174" t="s">
        <v>123</v>
      </c>
      <c r="E440" s="175" t="s">
        <v>756</v>
      </c>
      <c r="F440" s="176" t="s">
        <v>757</v>
      </c>
      <c r="G440" s="177" t="s">
        <v>152</v>
      </c>
      <c r="H440" s="178">
        <v>200</v>
      </c>
      <c r="I440" s="179">
        <v>35.119999999999997</v>
      </c>
      <c r="J440" s="179">
        <f>ROUND(I440*H440,2)</f>
        <v>7024</v>
      </c>
      <c r="K440" s="176" t="s">
        <v>210</v>
      </c>
      <c r="L440" s="35"/>
      <c r="M440" s="180" t="s">
        <v>17</v>
      </c>
      <c r="N440" s="181" t="s">
        <v>41</v>
      </c>
      <c r="O440" s="182">
        <v>0.050000000000000003</v>
      </c>
      <c r="P440" s="182">
        <f>O440*H440</f>
        <v>10</v>
      </c>
      <c r="Q440" s="182">
        <v>0</v>
      </c>
      <c r="R440" s="182">
        <f>Q440*H440</f>
        <v>0</v>
      </c>
      <c r="S440" s="182">
        <v>0.024</v>
      </c>
      <c r="T440" s="183">
        <f>S440*H440</f>
        <v>4.7999999999999998</v>
      </c>
      <c r="U440" s="29"/>
      <c r="V440" s="29"/>
      <c r="W440" s="29"/>
      <c r="X440" s="29"/>
      <c r="Y440" s="29"/>
      <c r="Z440" s="29"/>
      <c r="AA440" s="29"/>
      <c r="AB440" s="29"/>
      <c r="AC440" s="29"/>
      <c r="AD440" s="29"/>
      <c r="AE440" s="29"/>
      <c r="AR440" s="184" t="s">
        <v>196</v>
      </c>
      <c r="AT440" s="184" t="s">
        <v>123</v>
      </c>
      <c r="AU440" s="184" t="s">
        <v>80</v>
      </c>
      <c r="AY440" s="14" t="s">
        <v>128</v>
      </c>
      <c r="BE440" s="185">
        <f>IF(N440="základní",J440,0)</f>
        <v>7024</v>
      </c>
      <c r="BF440" s="185">
        <f>IF(N440="snížená",J440,0)</f>
        <v>0</v>
      </c>
      <c r="BG440" s="185">
        <f>IF(N440="zákl. přenesená",J440,0)</f>
        <v>0</v>
      </c>
      <c r="BH440" s="185">
        <f>IF(N440="sníž. přenesená",J440,0)</f>
        <v>0</v>
      </c>
      <c r="BI440" s="185">
        <f>IF(N440="nulová",J440,0)</f>
        <v>0</v>
      </c>
      <c r="BJ440" s="14" t="s">
        <v>78</v>
      </c>
      <c r="BK440" s="185">
        <f>ROUND(I440*H440,2)</f>
        <v>7024</v>
      </c>
      <c r="BL440" s="14" t="s">
        <v>196</v>
      </c>
      <c r="BM440" s="184" t="s">
        <v>758</v>
      </c>
    </row>
    <row r="441" s="2" customFormat="1">
      <c r="A441" s="29"/>
      <c r="B441" s="30"/>
      <c r="C441" s="31"/>
      <c r="D441" s="186" t="s">
        <v>130</v>
      </c>
      <c r="E441" s="31"/>
      <c r="F441" s="187" t="s">
        <v>759</v>
      </c>
      <c r="G441" s="31"/>
      <c r="H441" s="31"/>
      <c r="I441" s="31"/>
      <c r="J441" s="31"/>
      <c r="K441" s="31"/>
      <c r="L441" s="35"/>
      <c r="M441" s="188"/>
      <c r="N441" s="189"/>
      <c r="O441" s="74"/>
      <c r="P441" s="74"/>
      <c r="Q441" s="74"/>
      <c r="R441" s="74"/>
      <c r="S441" s="74"/>
      <c r="T441" s="75"/>
      <c r="U441" s="29"/>
      <c r="V441" s="29"/>
      <c r="W441" s="29"/>
      <c r="X441" s="29"/>
      <c r="Y441" s="29"/>
      <c r="Z441" s="29"/>
      <c r="AA441" s="29"/>
      <c r="AB441" s="29"/>
      <c r="AC441" s="29"/>
      <c r="AD441" s="29"/>
      <c r="AE441" s="29"/>
      <c r="AT441" s="14" t="s">
        <v>130</v>
      </c>
      <c r="AU441" s="14" t="s">
        <v>80</v>
      </c>
    </row>
    <row r="442" s="2" customFormat="1">
      <c r="A442" s="29"/>
      <c r="B442" s="30"/>
      <c r="C442" s="31"/>
      <c r="D442" s="206" t="s">
        <v>212</v>
      </c>
      <c r="E442" s="31"/>
      <c r="F442" s="207" t="s">
        <v>760</v>
      </c>
      <c r="G442" s="31"/>
      <c r="H442" s="31"/>
      <c r="I442" s="31"/>
      <c r="J442" s="31"/>
      <c r="K442" s="31"/>
      <c r="L442" s="35"/>
      <c r="M442" s="188"/>
      <c r="N442" s="189"/>
      <c r="O442" s="74"/>
      <c r="P442" s="74"/>
      <c r="Q442" s="74"/>
      <c r="R442" s="74"/>
      <c r="S442" s="74"/>
      <c r="T442" s="75"/>
      <c r="U442" s="29"/>
      <c r="V442" s="29"/>
      <c r="W442" s="29"/>
      <c r="X442" s="29"/>
      <c r="Y442" s="29"/>
      <c r="Z442" s="29"/>
      <c r="AA442" s="29"/>
      <c r="AB442" s="29"/>
      <c r="AC442" s="29"/>
      <c r="AD442" s="29"/>
      <c r="AE442" s="29"/>
      <c r="AT442" s="14" t="s">
        <v>212</v>
      </c>
      <c r="AU442" s="14" t="s">
        <v>80</v>
      </c>
    </row>
    <row r="443" s="2" customFormat="1" ht="24.15" customHeight="1">
      <c r="A443" s="29"/>
      <c r="B443" s="30"/>
      <c r="C443" s="208" t="s">
        <v>549</v>
      </c>
      <c r="D443" s="208" t="s">
        <v>275</v>
      </c>
      <c r="E443" s="209" t="s">
        <v>761</v>
      </c>
      <c r="F443" s="210" t="s">
        <v>762</v>
      </c>
      <c r="G443" s="211" t="s">
        <v>152</v>
      </c>
      <c r="H443" s="212">
        <v>200</v>
      </c>
      <c r="I443" s="213">
        <v>3180</v>
      </c>
      <c r="J443" s="213">
        <f>ROUND(I443*H443,2)</f>
        <v>636000</v>
      </c>
      <c r="K443" s="210" t="s">
        <v>210</v>
      </c>
      <c r="L443" s="214"/>
      <c r="M443" s="215" t="s">
        <v>17</v>
      </c>
      <c r="N443" s="216" t="s">
        <v>41</v>
      </c>
      <c r="O443" s="182">
        <v>0</v>
      </c>
      <c r="P443" s="182">
        <f>O443*H443</f>
        <v>0</v>
      </c>
      <c r="Q443" s="182">
        <v>0.016</v>
      </c>
      <c r="R443" s="182">
        <f>Q443*H443</f>
        <v>3.2000000000000002</v>
      </c>
      <c r="S443" s="182">
        <v>0</v>
      </c>
      <c r="T443" s="183">
        <f>S443*H443</f>
        <v>0</v>
      </c>
      <c r="U443" s="29"/>
      <c r="V443" s="29"/>
      <c r="W443" s="29"/>
      <c r="X443" s="29"/>
      <c r="Y443" s="29"/>
      <c r="Z443" s="29"/>
      <c r="AA443" s="29"/>
      <c r="AB443" s="29"/>
      <c r="AC443" s="29"/>
      <c r="AD443" s="29"/>
      <c r="AE443" s="29"/>
      <c r="AR443" s="184" t="s">
        <v>278</v>
      </c>
      <c r="AT443" s="184" t="s">
        <v>275</v>
      </c>
      <c r="AU443" s="184" t="s">
        <v>80</v>
      </c>
      <c r="AY443" s="14" t="s">
        <v>128</v>
      </c>
      <c r="BE443" s="185">
        <f>IF(N443="základní",J443,0)</f>
        <v>636000</v>
      </c>
      <c r="BF443" s="185">
        <f>IF(N443="snížená",J443,0)</f>
        <v>0</v>
      </c>
      <c r="BG443" s="185">
        <f>IF(N443="zákl. přenesená",J443,0)</f>
        <v>0</v>
      </c>
      <c r="BH443" s="185">
        <f>IF(N443="sníž. přenesená",J443,0)</f>
        <v>0</v>
      </c>
      <c r="BI443" s="185">
        <f>IF(N443="nulová",J443,0)</f>
        <v>0</v>
      </c>
      <c r="BJ443" s="14" t="s">
        <v>78</v>
      </c>
      <c r="BK443" s="185">
        <f>ROUND(I443*H443,2)</f>
        <v>636000</v>
      </c>
      <c r="BL443" s="14" t="s">
        <v>196</v>
      </c>
      <c r="BM443" s="184" t="s">
        <v>763</v>
      </c>
    </row>
    <row r="444" s="2" customFormat="1">
      <c r="A444" s="29"/>
      <c r="B444" s="30"/>
      <c r="C444" s="31"/>
      <c r="D444" s="186" t="s">
        <v>130</v>
      </c>
      <c r="E444" s="31"/>
      <c r="F444" s="187" t="s">
        <v>762</v>
      </c>
      <c r="G444" s="31"/>
      <c r="H444" s="31"/>
      <c r="I444" s="31"/>
      <c r="J444" s="31"/>
      <c r="K444" s="31"/>
      <c r="L444" s="35"/>
      <c r="M444" s="188"/>
      <c r="N444" s="189"/>
      <c r="O444" s="74"/>
      <c r="P444" s="74"/>
      <c r="Q444" s="74"/>
      <c r="R444" s="74"/>
      <c r="S444" s="74"/>
      <c r="T444" s="75"/>
      <c r="U444" s="29"/>
      <c r="V444" s="29"/>
      <c r="W444" s="29"/>
      <c r="X444" s="29"/>
      <c r="Y444" s="29"/>
      <c r="Z444" s="29"/>
      <c r="AA444" s="29"/>
      <c r="AB444" s="29"/>
      <c r="AC444" s="29"/>
      <c r="AD444" s="29"/>
      <c r="AE444" s="29"/>
      <c r="AT444" s="14" t="s">
        <v>130</v>
      </c>
      <c r="AU444" s="14" t="s">
        <v>80</v>
      </c>
    </row>
    <row r="445" s="2" customFormat="1" ht="24.15" customHeight="1">
      <c r="A445" s="29"/>
      <c r="B445" s="30"/>
      <c r="C445" s="174" t="s">
        <v>764</v>
      </c>
      <c r="D445" s="174" t="s">
        <v>123</v>
      </c>
      <c r="E445" s="175" t="s">
        <v>765</v>
      </c>
      <c r="F445" s="176" t="s">
        <v>766</v>
      </c>
      <c r="G445" s="177" t="s">
        <v>152</v>
      </c>
      <c r="H445" s="178">
        <v>100</v>
      </c>
      <c r="I445" s="179">
        <v>128.25999999999999</v>
      </c>
      <c r="J445" s="179">
        <f>ROUND(I445*H445,2)</f>
        <v>12826</v>
      </c>
      <c r="K445" s="176" t="s">
        <v>210</v>
      </c>
      <c r="L445" s="35"/>
      <c r="M445" s="180" t="s">
        <v>17</v>
      </c>
      <c r="N445" s="181" t="s">
        <v>41</v>
      </c>
      <c r="O445" s="182">
        <v>0.24299999999999999</v>
      </c>
      <c r="P445" s="182">
        <f>O445*H445</f>
        <v>24.300000000000001</v>
      </c>
      <c r="Q445" s="182">
        <v>0</v>
      </c>
      <c r="R445" s="182">
        <f>Q445*H445</f>
        <v>0</v>
      </c>
      <c r="S445" s="182">
        <v>0</v>
      </c>
      <c r="T445" s="183">
        <f>S445*H445</f>
        <v>0</v>
      </c>
      <c r="U445" s="29"/>
      <c r="V445" s="29"/>
      <c r="W445" s="29"/>
      <c r="X445" s="29"/>
      <c r="Y445" s="29"/>
      <c r="Z445" s="29"/>
      <c r="AA445" s="29"/>
      <c r="AB445" s="29"/>
      <c r="AC445" s="29"/>
      <c r="AD445" s="29"/>
      <c r="AE445" s="29"/>
      <c r="AR445" s="184" t="s">
        <v>196</v>
      </c>
      <c r="AT445" s="184" t="s">
        <v>123</v>
      </c>
      <c r="AU445" s="184" t="s">
        <v>80</v>
      </c>
      <c r="AY445" s="14" t="s">
        <v>128</v>
      </c>
      <c r="BE445" s="185">
        <f>IF(N445="základní",J445,0)</f>
        <v>12826</v>
      </c>
      <c r="BF445" s="185">
        <f>IF(N445="snížená",J445,0)</f>
        <v>0</v>
      </c>
      <c r="BG445" s="185">
        <f>IF(N445="zákl. přenesená",J445,0)</f>
        <v>0</v>
      </c>
      <c r="BH445" s="185">
        <f>IF(N445="sníž. přenesená",J445,0)</f>
        <v>0</v>
      </c>
      <c r="BI445" s="185">
        <f>IF(N445="nulová",J445,0)</f>
        <v>0</v>
      </c>
      <c r="BJ445" s="14" t="s">
        <v>78</v>
      </c>
      <c r="BK445" s="185">
        <f>ROUND(I445*H445,2)</f>
        <v>12826</v>
      </c>
      <c r="BL445" s="14" t="s">
        <v>196</v>
      </c>
      <c r="BM445" s="184" t="s">
        <v>767</v>
      </c>
    </row>
    <row r="446" s="2" customFormat="1">
      <c r="A446" s="29"/>
      <c r="B446" s="30"/>
      <c r="C446" s="31"/>
      <c r="D446" s="186" t="s">
        <v>130</v>
      </c>
      <c r="E446" s="31"/>
      <c r="F446" s="187" t="s">
        <v>768</v>
      </c>
      <c r="G446" s="31"/>
      <c r="H446" s="31"/>
      <c r="I446" s="31"/>
      <c r="J446" s="31"/>
      <c r="K446" s="31"/>
      <c r="L446" s="35"/>
      <c r="M446" s="188"/>
      <c r="N446" s="189"/>
      <c r="O446" s="74"/>
      <c r="P446" s="74"/>
      <c r="Q446" s="74"/>
      <c r="R446" s="74"/>
      <c r="S446" s="74"/>
      <c r="T446" s="75"/>
      <c r="U446" s="29"/>
      <c r="V446" s="29"/>
      <c r="W446" s="29"/>
      <c r="X446" s="29"/>
      <c r="Y446" s="29"/>
      <c r="Z446" s="29"/>
      <c r="AA446" s="29"/>
      <c r="AB446" s="29"/>
      <c r="AC446" s="29"/>
      <c r="AD446" s="29"/>
      <c r="AE446" s="29"/>
      <c r="AT446" s="14" t="s">
        <v>130</v>
      </c>
      <c r="AU446" s="14" t="s">
        <v>80</v>
      </c>
    </row>
    <row r="447" s="2" customFormat="1">
      <c r="A447" s="29"/>
      <c r="B447" s="30"/>
      <c r="C447" s="31"/>
      <c r="D447" s="206" t="s">
        <v>212</v>
      </c>
      <c r="E447" s="31"/>
      <c r="F447" s="207" t="s">
        <v>769</v>
      </c>
      <c r="G447" s="31"/>
      <c r="H447" s="31"/>
      <c r="I447" s="31"/>
      <c r="J447" s="31"/>
      <c r="K447" s="31"/>
      <c r="L447" s="35"/>
      <c r="M447" s="188"/>
      <c r="N447" s="189"/>
      <c r="O447" s="74"/>
      <c r="P447" s="74"/>
      <c r="Q447" s="74"/>
      <c r="R447" s="74"/>
      <c r="S447" s="74"/>
      <c r="T447" s="75"/>
      <c r="U447" s="29"/>
      <c r="V447" s="29"/>
      <c r="W447" s="29"/>
      <c r="X447" s="29"/>
      <c r="Y447" s="29"/>
      <c r="Z447" s="29"/>
      <c r="AA447" s="29"/>
      <c r="AB447" s="29"/>
      <c r="AC447" s="29"/>
      <c r="AD447" s="29"/>
      <c r="AE447" s="29"/>
      <c r="AT447" s="14" t="s">
        <v>212</v>
      </c>
      <c r="AU447" s="14" t="s">
        <v>80</v>
      </c>
    </row>
    <row r="448" s="2" customFormat="1" ht="24.15" customHeight="1">
      <c r="A448" s="29"/>
      <c r="B448" s="30"/>
      <c r="C448" s="208" t="s">
        <v>555</v>
      </c>
      <c r="D448" s="208" t="s">
        <v>275</v>
      </c>
      <c r="E448" s="209" t="s">
        <v>770</v>
      </c>
      <c r="F448" s="210" t="s">
        <v>771</v>
      </c>
      <c r="G448" s="211" t="s">
        <v>152</v>
      </c>
      <c r="H448" s="212">
        <v>50</v>
      </c>
      <c r="I448" s="213">
        <v>118</v>
      </c>
      <c r="J448" s="213">
        <f>ROUND(I448*H448,2)</f>
        <v>5900</v>
      </c>
      <c r="K448" s="210" t="s">
        <v>210</v>
      </c>
      <c r="L448" s="214"/>
      <c r="M448" s="215" t="s">
        <v>17</v>
      </c>
      <c r="N448" s="216" t="s">
        <v>41</v>
      </c>
      <c r="O448" s="182">
        <v>0</v>
      </c>
      <c r="P448" s="182">
        <f>O448*H448</f>
        <v>0</v>
      </c>
      <c r="Q448" s="182">
        <v>0.00123</v>
      </c>
      <c r="R448" s="182">
        <f>Q448*H448</f>
        <v>0.061499999999999999</v>
      </c>
      <c r="S448" s="182">
        <v>0</v>
      </c>
      <c r="T448" s="183">
        <f>S448*H448</f>
        <v>0</v>
      </c>
      <c r="U448" s="29"/>
      <c r="V448" s="29"/>
      <c r="W448" s="29"/>
      <c r="X448" s="29"/>
      <c r="Y448" s="29"/>
      <c r="Z448" s="29"/>
      <c r="AA448" s="29"/>
      <c r="AB448" s="29"/>
      <c r="AC448" s="29"/>
      <c r="AD448" s="29"/>
      <c r="AE448" s="29"/>
      <c r="AR448" s="184" t="s">
        <v>278</v>
      </c>
      <c r="AT448" s="184" t="s">
        <v>275</v>
      </c>
      <c r="AU448" s="184" t="s">
        <v>80</v>
      </c>
      <c r="AY448" s="14" t="s">
        <v>128</v>
      </c>
      <c r="BE448" s="185">
        <f>IF(N448="základní",J448,0)</f>
        <v>5900</v>
      </c>
      <c r="BF448" s="185">
        <f>IF(N448="snížená",J448,0)</f>
        <v>0</v>
      </c>
      <c r="BG448" s="185">
        <f>IF(N448="zákl. přenesená",J448,0)</f>
        <v>0</v>
      </c>
      <c r="BH448" s="185">
        <f>IF(N448="sníž. přenesená",J448,0)</f>
        <v>0</v>
      </c>
      <c r="BI448" s="185">
        <f>IF(N448="nulová",J448,0)</f>
        <v>0</v>
      </c>
      <c r="BJ448" s="14" t="s">
        <v>78</v>
      </c>
      <c r="BK448" s="185">
        <f>ROUND(I448*H448,2)</f>
        <v>5900</v>
      </c>
      <c r="BL448" s="14" t="s">
        <v>196</v>
      </c>
      <c r="BM448" s="184" t="s">
        <v>772</v>
      </c>
    </row>
    <row r="449" s="2" customFormat="1">
      <c r="A449" s="29"/>
      <c r="B449" s="30"/>
      <c r="C449" s="31"/>
      <c r="D449" s="186" t="s">
        <v>130</v>
      </c>
      <c r="E449" s="31"/>
      <c r="F449" s="187" t="s">
        <v>771</v>
      </c>
      <c r="G449" s="31"/>
      <c r="H449" s="31"/>
      <c r="I449" s="31"/>
      <c r="J449" s="31"/>
      <c r="K449" s="31"/>
      <c r="L449" s="35"/>
      <c r="M449" s="188"/>
      <c r="N449" s="189"/>
      <c r="O449" s="74"/>
      <c r="P449" s="74"/>
      <c r="Q449" s="74"/>
      <c r="R449" s="74"/>
      <c r="S449" s="74"/>
      <c r="T449" s="75"/>
      <c r="U449" s="29"/>
      <c r="V449" s="29"/>
      <c r="W449" s="29"/>
      <c r="X449" s="29"/>
      <c r="Y449" s="29"/>
      <c r="Z449" s="29"/>
      <c r="AA449" s="29"/>
      <c r="AB449" s="29"/>
      <c r="AC449" s="29"/>
      <c r="AD449" s="29"/>
      <c r="AE449" s="29"/>
      <c r="AT449" s="14" t="s">
        <v>130</v>
      </c>
      <c r="AU449" s="14" t="s">
        <v>80</v>
      </c>
    </row>
    <row r="450" s="2" customFormat="1" ht="24.15" customHeight="1">
      <c r="A450" s="29"/>
      <c r="B450" s="30"/>
      <c r="C450" s="208" t="s">
        <v>773</v>
      </c>
      <c r="D450" s="208" t="s">
        <v>275</v>
      </c>
      <c r="E450" s="209" t="s">
        <v>774</v>
      </c>
      <c r="F450" s="210" t="s">
        <v>775</v>
      </c>
      <c r="G450" s="211" t="s">
        <v>152</v>
      </c>
      <c r="H450" s="212">
        <v>50</v>
      </c>
      <c r="I450" s="213">
        <v>107</v>
      </c>
      <c r="J450" s="213">
        <f>ROUND(I450*H450,2)</f>
        <v>5350</v>
      </c>
      <c r="K450" s="210" t="s">
        <v>210</v>
      </c>
      <c r="L450" s="214"/>
      <c r="M450" s="215" t="s">
        <v>17</v>
      </c>
      <c r="N450" s="216" t="s">
        <v>41</v>
      </c>
      <c r="O450" s="182">
        <v>0</v>
      </c>
      <c r="P450" s="182">
        <f>O450*H450</f>
        <v>0</v>
      </c>
      <c r="Q450" s="182">
        <v>0.00092000000000000003</v>
      </c>
      <c r="R450" s="182">
        <f>Q450*H450</f>
        <v>0.045999999999999999</v>
      </c>
      <c r="S450" s="182">
        <v>0</v>
      </c>
      <c r="T450" s="183">
        <f>S450*H450</f>
        <v>0</v>
      </c>
      <c r="U450" s="29"/>
      <c r="V450" s="29"/>
      <c r="W450" s="29"/>
      <c r="X450" s="29"/>
      <c r="Y450" s="29"/>
      <c r="Z450" s="29"/>
      <c r="AA450" s="29"/>
      <c r="AB450" s="29"/>
      <c r="AC450" s="29"/>
      <c r="AD450" s="29"/>
      <c r="AE450" s="29"/>
      <c r="AR450" s="184" t="s">
        <v>278</v>
      </c>
      <c r="AT450" s="184" t="s">
        <v>275</v>
      </c>
      <c r="AU450" s="184" t="s">
        <v>80</v>
      </c>
      <c r="AY450" s="14" t="s">
        <v>128</v>
      </c>
      <c r="BE450" s="185">
        <f>IF(N450="základní",J450,0)</f>
        <v>5350</v>
      </c>
      <c r="BF450" s="185">
        <f>IF(N450="snížená",J450,0)</f>
        <v>0</v>
      </c>
      <c r="BG450" s="185">
        <f>IF(N450="zákl. přenesená",J450,0)</f>
        <v>0</v>
      </c>
      <c r="BH450" s="185">
        <f>IF(N450="sníž. přenesená",J450,0)</f>
        <v>0</v>
      </c>
      <c r="BI450" s="185">
        <f>IF(N450="nulová",J450,0)</f>
        <v>0</v>
      </c>
      <c r="BJ450" s="14" t="s">
        <v>78</v>
      </c>
      <c r="BK450" s="185">
        <f>ROUND(I450*H450,2)</f>
        <v>5350</v>
      </c>
      <c r="BL450" s="14" t="s">
        <v>196</v>
      </c>
      <c r="BM450" s="184" t="s">
        <v>776</v>
      </c>
    </row>
    <row r="451" s="2" customFormat="1">
      <c r="A451" s="29"/>
      <c r="B451" s="30"/>
      <c r="C451" s="31"/>
      <c r="D451" s="186" t="s">
        <v>130</v>
      </c>
      <c r="E451" s="31"/>
      <c r="F451" s="187" t="s">
        <v>775</v>
      </c>
      <c r="G451" s="31"/>
      <c r="H451" s="31"/>
      <c r="I451" s="31"/>
      <c r="J451" s="31"/>
      <c r="K451" s="31"/>
      <c r="L451" s="35"/>
      <c r="M451" s="188"/>
      <c r="N451" s="189"/>
      <c r="O451" s="74"/>
      <c r="P451" s="74"/>
      <c r="Q451" s="74"/>
      <c r="R451" s="74"/>
      <c r="S451" s="74"/>
      <c r="T451" s="75"/>
      <c r="U451" s="29"/>
      <c r="V451" s="29"/>
      <c r="W451" s="29"/>
      <c r="X451" s="29"/>
      <c r="Y451" s="29"/>
      <c r="Z451" s="29"/>
      <c r="AA451" s="29"/>
      <c r="AB451" s="29"/>
      <c r="AC451" s="29"/>
      <c r="AD451" s="29"/>
      <c r="AE451" s="29"/>
      <c r="AT451" s="14" t="s">
        <v>130</v>
      </c>
      <c r="AU451" s="14" t="s">
        <v>80</v>
      </c>
    </row>
    <row r="452" s="2" customFormat="1" ht="24.15" customHeight="1">
      <c r="A452" s="29"/>
      <c r="B452" s="30"/>
      <c r="C452" s="174" t="s">
        <v>560</v>
      </c>
      <c r="D452" s="174" t="s">
        <v>123</v>
      </c>
      <c r="E452" s="175" t="s">
        <v>777</v>
      </c>
      <c r="F452" s="176" t="s">
        <v>778</v>
      </c>
      <c r="G452" s="177" t="s">
        <v>356</v>
      </c>
      <c r="H452" s="178">
        <v>10</v>
      </c>
      <c r="I452" s="179">
        <v>1138.79</v>
      </c>
      <c r="J452" s="179">
        <f>ROUND(I452*H452,2)</f>
        <v>11387.9</v>
      </c>
      <c r="K452" s="176" t="s">
        <v>210</v>
      </c>
      <c r="L452" s="35"/>
      <c r="M452" s="180" t="s">
        <v>17</v>
      </c>
      <c r="N452" s="181" t="s">
        <v>41</v>
      </c>
      <c r="O452" s="182">
        <v>1.2190000000000001</v>
      </c>
      <c r="P452" s="182">
        <f>O452*H452</f>
        <v>12.190000000000001</v>
      </c>
      <c r="Q452" s="182">
        <v>0</v>
      </c>
      <c r="R452" s="182">
        <f>Q452*H452</f>
        <v>0</v>
      </c>
      <c r="S452" s="182">
        <v>0</v>
      </c>
      <c r="T452" s="183">
        <f>S452*H452</f>
        <v>0</v>
      </c>
      <c r="U452" s="29"/>
      <c r="V452" s="29"/>
      <c r="W452" s="29"/>
      <c r="X452" s="29"/>
      <c r="Y452" s="29"/>
      <c r="Z452" s="29"/>
      <c r="AA452" s="29"/>
      <c r="AB452" s="29"/>
      <c r="AC452" s="29"/>
      <c r="AD452" s="29"/>
      <c r="AE452" s="29"/>
      <c r="AR452" s="184" t="s">
        <v>196</v>
      </c>
      <c r="AT452" s="184" t="s">
        <v>123</v>
      </c>
      <c r="AU452" s="184" t="s">
        <v>80</v>
      </c>
      <c r="AY452" s="14" t="s">
        <v>128</v>
      </c>
      <c r="BE452" s="185">
        <f>IF(N452="základní",J452,0)</f>
        <v>11387.9</v>
      </c>
      <c r="BF452" s="185">
        <f>IF(N452="snížená",J452,0)</f>
        <v>0</v>
      </c>
      <c r="BG452" s="185">
        <f>IF(N452="zákl. přenesená",J452,0)</f>
        <v>0</v>
      </c>
      <c r="BH452" s="185">
        <f>IF(N452="sníž. přenesená",J452,0)</f>
        <v>0</v>
      </c>
      <c r="BI452" s="185">
        <f>IF(N452="nulová",J452,0)</f>
        <v>0</v>
      </c>
      <c r="BJ452" s="14" t="s">
        <v>78</v>
      </c>
      <c r="BK452" s="185">
        <f>ROUND(I452*H452,2)</f>
        <v>11387.9</v>
      </c>
      <c r="BL452" s="14" t="s">
        <v>196</v>
      </c>
      <c r="BM452" s="184" t="s">
        <v>779</v>
      </c>
    </row>
    <row r="453" s="2" customFormat="1">
      <c r="A453" s="29"/>
      <c r="B453" s="30"/>
      <c r="C453" s="31"/>
      <c r="D453" s="186" t="s">
        <v>130</v>
      </c>
      <c r="E453" s="31"/>
      <c r="F453" s="187" t="s">
        <v>780</v>
      </c>
      <c r="G453" s="31"/>
      <c r="H453" s="31"/>
      <c r="I453" s="31"/>
      <c r="J453" s="31"/>
      <c r="K453" s="31"/>
      <c r="L453" s="35"/>
      <c r="M453" s="188"/>
      <c r="N453" s="189"/>
      <c r="O453" s="74"/>
      <c r="P453" s="74"/>
      <c r="Q453" s="74"/>
      <c r="R453" s="74"/>
      <c r="S453" s="74"/>
      <c r="T453" s="75"/>
      <c r="U453" s="29"/>
      <c r="V453" s="29"/>
      <c r="W453" s="29"/>
      <c r="X453" s="29"/>
      <c r="Y453" s="29"/>
      <c r="Z453" s="29"/>
      <c r="AA453" s="29"/>
      <c r="AB453" s="29"/>
      <c r="AC453" s="29"/>
      <c r="AD453" s="29"/>
      <c r="AE453" s="29"/>
      <c r="AT453" s="14" t="s">
        <v>130</v>
      </c>
      <c r="AU453" s="14" t="s">
        <v>80</v>
      </c>
    </row>
    <row r="454" s="2" customFormat="1">
      <c r="A454" s="29"/>
      <c r="B454" s="30"/>
      <c r="C454" s="31"/>
      <c r="D454" s="206" t="s">
        <v>212</v>
      </c>
      <c r="E454" s="31"/>
      <c r="F454" s="207" t="s">
        <v>781</v>
      </c>
      <c r="G454" s="31"/>
      <c r="H454" s="31"/>
      <c r="I454" s="31"/>
      <c r="J454" s="31"/>
      <c r="K454" s="31"/>
      <c r="L454" s="35"/>
      <c r="M454" s="188"/>
      <c r="N454" s="189"/>
      <c r="O454" s="74"/>
      <c r="P454" s="74"/>
      <c r="Q454" s="74"/>
      <c r="R454" s="74"/>
      <c r="S454" s="74"/>
      <c r="T454" s="75"/>
      <c r="U454" s="29"/>
      <c r="V454" s="29"/>
      <c r="W454" s="29"/>
      <c r="X454" s="29"/>
      <c r="Y454" s="29"/>
      <c r="Z454" s="29"/>
      <c r="AA454" s="29"/>
      <c r="AB454" s="29"/>
      <c r="AC454" s="29"/>
      <c r="AD454" s="29"/>
      <c r="AE454" s="29"/>
      <c r="AT454" s="14" t="s">
        <v>212</v>
      </c>
      <c r="AU454" s="14" t="s">
        <v>80</v>
      </c>
    </row>
    <row r="455" s="12" customFormat="1" ht="22.8" customHeight="1">
      <c r="A455" s="12"/>
      <c r="B455" s="191"/>
      <c r="C455" s="192"/>
      <c r="D455" s="193" t="s">
        <v>69</v>
      </c>
      <c r="E455" s="204" t="s">
        <v>782</v>
      </c>
      <c r="F455" s="204" t="s">
        <v>783</v>
      </c>
      <c r="G455" s="192"/>
      <c r="H455" s="192"/>
      <c r="I455" s="192"/>
      <c r="J455" s="205">
        <f>BK455</f>
        <v>1553257.1600000002</v>
      </c>
      <c r="K455" s="192"/>
      <c r="L455" s="196"/>
      <c r="M455" s="197"/>
      <c r="N455" s="198"/>
      <c r="O455" s="198"/>
      <c r="P455" s="199">
        <f>SUM(P456:P478)</f>
        <v>860.55194699999993</v>
      </c>
      <c r="Q455" s="198"/>
      <c r="R455" s="199">
        <f>SUM(R456:R478)</f>
        <v>22.0518</v>
      </c>
      <c r="S455" s="198"/>
      <c r="T455" s="200">
        <f>SUM(T456:T478)</f>
        <v>21.18</v>
      </c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R455" s="201" t="s">
        <v>80</v>
      </c>
      <c r="AT455" s="202" t="s">
        <v>69</v>
      </c>
      <c r="AU455" s="202" t="s">
        <v>78</v>
      </c>
      <c r="AY455" s="201" t="s">
        <v>128</v>
      </c>
      <c r="BK455" s="203">
        <f>SUM(BK456:BK478)</f>
        <v>1553257.1600000002</v>
      </c>
    </row>
    <row r="456" s="2" customFormat="1" ht="16.5" customHeight="1">
      <c r="A456" s="29"/>
      <c r="B456" s="30"/>
      <c r="C456" s="174" t="s">
        <v>784</v>
      </c>
      <c r="D456" s="174" t="s">
        <v>123</v>
      </c>
      <c r="E456" s="175" t="s">
        <v>785</v>
      </c>
      <c r="F456" s="176" t="s">
        <v>786</v>
      </c>
      <c r="G456" s="177" t="s">
        <v>139</v>
      </c>
      <c r="H456" s="178">
        <v>600</v>
      </c>
      <c r="I456" s="179">
        <v>111.31</v>
      </c>
      <c r="J456" s="179">
        <f>ROUND(I456*H456,2)</f>
        <v>66786</v>
      </c>
      <c r="K456" s="176" t="s">
        <v>210</v>
      </c>
      <c r="L456" s="35"/>
      <c r="M456" s="180" t="s">
        <v>17</v>
      </c>
      <c r="N456" s="181" t="s">
        <v>41</v>
      </c>
      <c r="O456" s="182">
        <v>0.23899999999999999</v>
      </c>
      <c r="P456" s="182">
        <f>O456*H456</f>
        <v>143.40000000000001</v>
      </c>
      <c r="Q456" s="182">
        <v>0</v>
      </c>
      <c r="R456" s="182">
        <f>Q456*H456</f>
        <v>0</v>
      </c>
      <c r="S456" s="182">
        <v>0.035299999999999998</v>
      </c>
      <c r="T456" s="183">
        <f>S456*H456</f>
        <v>21.18</v>
      </c>
      <c r="U456" s="29"/>
      <c r="V456" s="29"/>
      <c r="W456" s="29"/>
      <c r="X456" s="29"/>
      <c r="Y456" s="29"/>
      <c r="Z456" s="29"/>
      <c r="AA456" s="29"/>
      <c r="AB456" s="29"/>
      <c r="AC456" s="29"/>
      <c r="AD456" s="29"/>
      <c r="AE456" s="29"/>
      <c r="AR456" s="184" t="s">
        <v>196</v>
      </c>
      <c r="AT456" s="184" t="s">
        <v>123</v>
      </c>
      <c r="AU456" s="184" t="s">
        <v>80</v>
      </c>
      <c r="AY456" s="14" t="s">
        <v>128</v>
      </c>
      <c r="BE456" s="185">
        <f>IF(N456="základní",J456,0)</f>
        <v>66786</v>
      </c>
      <c r="BF456" s="185">
        <f>IF(N456="snížená",J456,0)</f>
        <v>0</v>
      </c>
      <c r="BG456" s="185">
        <f>IF(N456="zákl. přenesená",J456,0)</f>
        <v>0</v>
      </c>
      <c r="BH456" s="185">
        <f>IF(N456="sníž. přenesená",J456,0)</f>
        <v>0</v>
      </c>
      <c r="BI456" s="185">
        <f>IF(N456="nulová",J456,0)</f>
        <v>0</v>
      </c>
      <c r="BJ456" s="14" t="s">
        <v>78</v>
      </c>
      <c r="BK456" s="185">
        <f>ROUND(I456*H456,2)</f>
        <v>66786</v>
      </c>
      <c r="BL456" s="14" t="s">
        <v>196</v>
      </c>
      <c r="BM456" s="184" t="s">
        <v>787</v>
      </c>
    </row>
    <row r="457" s="2" customFormat="1">
      <c r="A457" s="29"/>
      <c r="B457" s="30"/>
      <c r="C457" s="31"/>
      <c r="D457" s="186" t="s">
        <v>130</v>
      </c>
      <c r="E457" s="31"/>
      <c r="F457" s="187" t="s">
        <v>786</v>
      </c>
      <c r="G457" s="31"/>
      <c r="H457" s="31"/>
      <c r="I457" s="31"/>
      <c r="J457" s="31"/>
      <c r="K457" s="31"/>
      <c r="L457" s="35"/>
      <c r="M457" s="188"/>
      <c r="N457" s="189"/>
      <c r="O457" s="74"/>
      <c r="P457" s="74"/>
      <c r="Q457" s="74"/>
      <c r="R457" s="74"/>
      <c r="S457" s="74"/>
      <c r="T457" s="75"/>
      <c r="U457" s="29"/>
      <c r="V457" s="29"/>
      <c r="W457" s="29"/>
      <c r="X457" s="29"/>
      <c r="Y457" s="29"/>
      <c r="Z457" s="29"/>
      <c r="AA457" s="29"/>
      <c r="AB457" s="29"/>
      <c r="AC457" s="29"/>
      <c r="AD457" s="29"/>
      <c r="AE457" s="29"/>
      <c r="AT457" s="14" t="s">
        <v>130</v>
      </c>
      <c r="AU457" s="14" t="s">
        <v>80</v>
      </c>
    </row>
    <row r="458" s="2" customFormat="1">
      <c r="A458" s="29"/>
      <c r="B458" s="30"/>
      <c r="C458" s="31"/>
      <c r="D458" s="206" t="s">
        <v>212</v>
      </c>
      <c r="E458" s="31"/>
      <c r="F458" s="207" t="s">
        <v>788</v>
      </c>
      <c r="G458" s="31"/>
      <c r="H458" s="31"/>
      <c r="I458" s="31"/>
      <c r="J458" s="31"/>
      <c r="K458" s="31"/>
      <c r="L458" s="35"/>
      <c r="M458" s="188"/>
      <c r="N458" s="189"/>
      <c r="O458" s="74"/>
      <c r="P458" s="74"/>
      <c r="Q458" s="74"/>
      <c r="R458" s="74"/>
      <c r="S458" s="74"/>
      <c r="T458" s="75"/>
      <c r="U458" s="29"/>
      <c r="V458" s="29"/>
      <c r="W458" s="29"/>
      <c r="X458" s="29"/>
      <c r="Y458" s="29"/>
      <c r="Z458" s="29"/>
      <c r="AA458" s="29"/>
      <c r="AB458" s="29"/>
      <c r="AC458" s="29"/>
      <c r="AD458" s="29"/>
      <c r="AE458" s="29"/>
      <c r="AT458" s="14" t="s">
        <v>212</v>
      </c>
      <c r="AU458" s="14" t="s">
        <v>80</v>
      </c>
    </row>
    <row r="459" s="2" customFormat="1" ht="16.5" customHeight="1">
      <c r="A459" s="29"/>
      <c r="B459" s="30"/>
      <c r="C459" s="174" t="s">
        <v>565</v>
      </c>
      <c r="D459" s="174" t="s">
        <v>123</v>
      </c>
      <c r="E459" s="175" t="s">
        <v>789</v>
      </c>
      <c r="F459" s="176" t="s">
        <v>790</v>
      </c>
      <c r="G459" s="177" t="s">
        <v>139</v>
      </c>
      <c r="H459" s="178">
        <v>600</v>
      </c>
      <c r="I459" s="179">
        <v>16.16</v>
      </c>
      <c r="J459" s="179">
        <f>ROUND(I459*H459,2)</f>
        <v>9696</v>
      </c>
      <c r="K459" s="176" t="s">
        <v>210</v>
      </c>
      <c r="L459" s="35"/>
      <c r="M459" s="180" t="s">
        <v>17</v>
      </c>
      <c r="N459" s="181" t="s">
        <v>41</v>
      </c>
      <c r="O459" s="182">
        <v>0.024</v>
      </c>
      <c r="P459" s="182">
        <f>O459*H459</f>
        <v>14.4</v>
      </c>
      <c r="Q459" s="182">
        <v>0</v>
      </c>
      <c r="R459" s="182">
        <f>Q459*H459</f>
        <v>0</v>
      </c>
      <c r="S459" s="182">
        <v>0</v>
      </c>
      <c r="T459" s="183">
        <f>S459*H459</f>
        <v>0</v>
      </c>
      <c r="U459" s="29"/>
      <c r="V459" s="29"/>
      <c r="W459" s="29"/>
      <c r="X459" s="29"/>
      <c r="Y459" s="29"/>
      <c r="Z459" s="29"/>
      <c r="AA459" s="29"/>
      <c r="AB459" s="29"/>
      <c r="AC459" s="29"/>
      <c r="AD459" s="29"/>
      <c r="AE459" s="29"/>
      <c r="AR459" s="184" t="s">
        <v>196</v>
      </c>
      <c r="AT459" s="184" t="s">
        <v>123</v>
      </c>
      <c r="AU459" s="184" t="s">
        <v>80</v>
      </c>
      <c r="AY459" s="14" t="s">
        <v>128</v>
      </c>
      <c r="BE459" s="185">
        <f>IF(N459="základní",J459,0)</f>
        <v>9696</v>
      </c>
      <c r="BF459" s="185">
        <f>IF(N459="snížená",J459,0)</f>
        <v>0</v>
      </c>
      <c r="BG459" s="185">
        <f>IF(N459="zákl. přenesená",J459,0)</f>
        <v>0</v>
      </c>
      <c r="BH459" s="185">
        <f>IF(N459="sníž. přenesená",J459,0)</f>
        <v>0</v>
      </c>
      <c r="BI459" s="185">
        <f>IF(N459="nulová",J459,0)</f>
        <v>0</v>
      </c>
      <c r="BJ459" s="14" t="s">
        <v>78</v>
      </c>
      <c r="BK459" s="185">
        <f>ROUND(I459*H459,2)</f>
        <v>9696</v>
      </c>
      <c r="BL459" s="14" t="s">
        <v>196</v>
      </c>
      <c r="BM459" s="184" t="s">
        <v>791</v>
      </c>
    </row>
    <row r="460" s="2" customFormat="1">
      <c r="A460" s="29"/>
      <c r="B460" s="30"/>
      <c r="C460" s="31"/>
      <c r="D460" s="186" t="s">
        <v>130</v>
      </c>
      <c r="E460" s="31"/>
      <c r="F460" s="187" t="s">
        <v>792</v>
      </c>
      <c r="G460" s="31"/>
      <c r="H460" s="31"/>
      <c r="I460" s="31"/>
      <c r="J460" s="31"/>
      <c r="K460" s="31"/>
      <c r="L460" s="35"/>
      <c r="M460" s="188"/>
      <c r="N460" s="189"/>
      <c r="O460" s="74"/>
      <c r="P460" s="74"/>
      <c r="Q460" s="74"/>
      <c r="R460" s="74"/>
      <c r="S460" s="74"/>
      <c r="T460" s="75"/>
      <c r="U460" s="29"/>
      <c r="V460" s="29"/>
      <c r="W460" s="29"/>
      <c r="X460" s="29"/>
      <c r="Y460" s="29"/>
      <c r="Z460" s="29"/>
      <c r="AA460" s="29"/>
      <c r="AB460" s="29"/>
      <c r="AC460" s="29"/>
      <c r="AD460" s="29"/>
      <c r="AE460" s="29"/>
      <c r="AT460" s="14" t="s">
        <v>130</v>
      </c>
      <c r="AU460" s="14" t="s">
        <v>80</v>
      </c>
    </row>
    <row r="461" s="2" customFormat="1">
      <c r="A461" s="29"/>
      <c r="B461" s="30"/>
      <c r="C461" s="31"/>
      <c r="D461" s="206" t="s">
        <v>212</v>
      </c>
      <c r="E461" s="31"/>
      <c r="F461" s="207" t="s">
        <v>793</v>
      </c>
      <c r="G461" s="31"/>
      <c r="H461" s="31"/>
      <c r="I461" s="31"/>
      <c r="J461" s="31"/>
      <c r="K461" s="31"/>
      <c r="L461" s="35"/>
      <c r="M461" s="188"/>
      <c r="N461" s="189"/>
      <c r="O461" s="74"/>
      <c r="P461" s="74"/>
      <c r="Q461" s="74"/>
      <c r="R461" s="74"/>
      <c r="S461" s="74"/>
      <c r="T461" s="75"/>
      <c r="U461" s="29"/>
      <c r="V461" s="29"/>
      <c r="W461" s="29"/>
      <c r="X461" s="29"/>
      <c r="Y461" s="29"/>
      <c r="Z461" s="29"/>
      <c r="AA461" s="29"/>
      <c r="AB461" s="29"/>
      <c r="AC461" s="29"/>
      <c r="AD461" s="29"/>
      <c r="AE461" s="29"/>
      <c r="AT461" s="14" t="s">
        <v>212</v>
      </c>
      <c r="AU461" s="14" t="s">
        <v>80</v>
      </c>
    </row>
    <row r="462" s="2" customFormat="1" ht="16.5" customHeight="1">
      <c r="A462" s="29"/>
      <c r="B462" s="30"/>
      <c r="C462" s="174" t="s">
        <v>794</v>
      </c>
      <c r="D462" s="174" t="s">
        <v>123</v>
      </c>
      <c r="E462" s="175" t="s">
        <v>795</v>
      </c>
      <c r="F462" s="176" t="s">
        <v>796</v>
      </c>
      <c r="G462" s="177" t="s">
        <v>139</v>
      </c>
      <c r="H462" s="178">
        <v>600</v>
      </c>
      <c r="I462" s="179">
        <v>63</v>
      </c>
      <c r="J462" s="179">
        <f>ROUND(I462*H462,2)</f>
        <v>37800</v>
      </c>
      <c r="K462" s="176" t="s">
        <v>210</v>
      </c>
      <c r="L462" s="35"/>
      <c r="M462" s="180" t="s">
        <v>17</v>
      </c>
      <c r="N462" s="181" t="s">
        <v>41</v>
      </c>
      <c r="O462" s="182">
        <v>0.043999999999999997</v>
      </c>
      <c r="P462" s="182">
        <f>O462*H462</f>
        <v>26.399999999999999</v>
      </c>
      <c r="Q462" s="182">
        <v>0.00029999999999999997</v>
      </c>
      <c r="R462" s="182">
        <f>Q462*H462</f>
        <v>0.17999999999999999</v>
      </c>
      <c r="S462" s="182">
        <v>0</v>
      </c>
      <c r="T462" s="183">
        <f>S462*H462</f>
        <v>0</v>
      </c>
      <c r="U462" s="29"/>
      <c r="V462" s="29"/>
      <c r="W462" s="29"/>
      <c r="X462" s="29"/>
      <c r="Y462" s="29"/>
      <c r="Z462" s="29"/>
      <c r="AA462" s="29"/>
      <c r="AB462" s="29"/>
      <c r="AC462" s="29"/>
      <c r="AD462" s="29"/>
      <c r="AE462" s="29"/>
      <c r="AR462" s="184" t="s">
        <v>196</v>
      </c>
      <c r="AT462" s="184" t="s">
        <v>123</v>
      </c>
      <c r="AU462" s="184" t="s">
        <v>80</v>
      </c>
      <c r="AY462" s="14" t="s">
        <v>128</v>
      </c>
      <c r="BE462" s="185">
        <f>IF(N462="základní",J462,0)</f>
        <v>37800</v>
      </c>
      <c r="BF462" s="185">
        <f>IF(N462="snížená",J462,0)</f>
        <v>0</v>
      </c>
      <c r="BG462" s="185">
        <f>IF(N462="zákl. přenesená",J462,0)</f>
        <v>0</v>
      </c>
      <c r="BH462" s="185">
        <f>IF(N462="sníž. přenesená",J462,0)</f>
        <v>0</v>
      </c>
      <c r="BI462" s="185">
        <f>IF(N462="nulová",J462,0)</f>
        <v>0</v>
      </c>
      <c r="BJ462" s="14" t="s">
        <v>78</v>
      </c>
      <c r="BK462" s="185">
        <f>ROUND(I462*H462,2)</f>
        <v>37800</v>
      </c>
      <c r="BL462" s="14" t="s">
        <v>196</v>
      </c>
      <c r="BM462" s="184" t="s">
        <v>797</v>
      </c>
    </row>
    <row r="463" s="2" customFormat="1">
      <c r="A463" s="29"/>
      <c r="B463" s="30"/>
      <c r="C463" s="31"/>
      <c r="D463" s="186" t="s">
        <v>130</v>
      </c>
      <c r="E463" s="31"/>
      <c r="F463" s="187" t="s">
        <v>798</v>
      </c>
      <c r="G463" s="31"/>
      <c r="H463" s="31"/>
      <c r="I463" s="31"/>
      <c r="J463" s="31"/>
      <c r="K463" s="31"/>
      <c r="L463" s="35"/>
      <c r="M463" s="188"/>
      <c r="N463" s="189"/>
      <c r="O463" s="74"/>
      <c r="P463" s="74"/>
      <c r="Q463" s="74"/>
      <c r="R463" s="74"/>
      <c r="S463" s="74"/>
      <c r="T463" s="75"/>
      <c r="U463" s="29"/>
      <c r="V463" s="29"/>
      <c r="W463" s="29"/>
      <c r="X463" s="29"/>
      <c r="Y463" s="29"/>
      <c r="Z463" s="29"/>
      <c r="AA463" s="29"/>
      <c r="AB463" s="29"/>
      <c r="AC463" s="29"/>
      <c r="AD463" s="29"/>
      <c r="AE463" s="29"/>
      <c r="AT463" s="14" t="s">
        <v>130</v>
      </c>
      <c r="AU463" s="14" t="s">
        <v>80</v>
      </c>
    </row>
    <row r="464" s="2" customFormat="1">
      <c r="A464" s="29"/>
      <c r="B464" s="30"/>
      <c r="C464" s="31"/>
      <c r="D464" s="206" t="s">
        <v>212</v>
      </c>
      <c r="E464" s="31"/>
      <c r="F464" s="207" t="s">
        <v>799</v>
      </c>
      <c r="G464" s="31"/>
      <c r="H464" s="31"/>
      <c r="I464" s="31"/>
      <c r="J464" s="31"/>
      <c r="K464" s="31"/>
      <c r="L464" s="35"/>
      <c r="M464" s="188"/>
      <c r="N464" s="189"/>
      <c r="O464" s="74"/>
      <c r="P464" s="74"/>
      <c r="Q464" s="74"/>
      <c r="R464" s="74"/>
      <c r="S464" s="74"/>
      <c r="T464" s="75"/>
      <c r="U464" s="29"/>
      <c r="V464" s="29"/>
      <c r="W464" s="29"/>
      <c r="X464" s="29"/>
      <c r="Y464" s="29"/>
      <c r="Z464" s="29"/>
      <c r="AA464" s="29"/>
      <c r="AB464" s="29"/>
      <c r="AC464" s="29"/>
      <c r="AD464" s="29"/>
      <c r="AE464" s="29"/>
      <c r="AT464" s="14" t="s">
        <v>212</v>
      </c>
      <c r="AU464" s="14" t="s">
        <v>80</v>
      </c>
    </row>
    <row r="465" s="2" customFormat="1" ht="24.15" customHeight="1">
      <c r="A465" s="29"/>
      <c r="B465" s="30"/>
      <c r="C465" s="174" t="s">
        <v>572</v>
      </c>
      <c r="D465" s="174" t="s">
        <v>123</v>
      </c>
      <c r="E465" s="175" t="s">
        <v>800</v>
      </c>
      <c r="F465" s="176" t="s">
        <v>801</v>
      </c>
      <c r="G465" s="177" t="s">
        <v>139</v>
      </c>
      <c r="H465" s="178">
        <v>600</v>
      </c>
      <c r="I465" s="179">
        <v>402.94999999999999</v>
      </c>
      <c r="J465" s="179">
        <f>ROUND(I465*H465,2)</f>
        <v>241770</v>
      </c>
      <c r="K465" s="176" t="s">
        <v>210</v>
      </c>
      <c r="L465" s="35"/>
      <c r="M465" s="180" t="s">
        <v>17</v>
      </c>
      <c r="N465" s="181" t="s">
        <v>41</v>
      </c>
      <c r="O465" s="182">
        <v>0.245</v>
      </c>
      <c r="P465" s="182">
        <f>O465*H465</f>
        <v>147</v>
      </c>
      <c r="Q465" s="182">
        <v>0.0075820000000000002</v>
      </c>
      <c r="R465" s="182">
        <f>Q465*H465</f>
        <v>4.5491999999999999</v>
      </c>
      <c r="S465" s="182">
        <v>0</v>
      </c>
      <c r="T465" s="183">
        <f>S465*H465</f>
        <v>0</v>
      </c>
      <c r="U465" s="29"/>
      <c r="V465" s="29"/>
      <c r="W465" s="29"/>
      <c r="X465" s="29"/>
      <c r="Y465" s="29"/>
      <c r="Z465" s="29"/>
      <c r="AA465" s="29"/>
      <c r="AB465" s="29"/>
      <c r="AC465" s="29"/>
      <c r="AD465" s="29"/>
      <c r="AE465" s="29"/>
      <c r="AR465" s="184" t="s">
        <v>196</v>
      </c>
      <c r="AT465" s="184" t="s">
        <v>123</v>
      </c>
      <c r="AU465" s="184" t="s">
        <v>80</v>
      </c>
      <c r="AY465" s="14" t="s">
        <v>128</v>
      </c>
      <c r="BE465" s="185">
        <f>IF(N465="základní",J465,0)</f>
        <v>241770</v>
      </c>
      <c r="BF465" s="185">
        <f>IF(N465="snížená",J465,0)</f>
        <v>0</v>
      </c>
      <c r="BG465" s="185">
        <f>IF(N465="zákl. přenesená",J465,0)</f>
        <v>0</v>
      </c>
      <c r="BH465" s="185">
        <f>IF(N465="sníž. přenesená",J465,0)</f>
        <v>0</v>
      </c>
      <c r="BI465" s="185">
        <f>IF(N465="nulová",J465,0)</f>
        <v>0</v>
      </c>
      <c r="BJ465" s="14" t="s">
        <v>78</v>
      </c>
      <c r="BK465" s="185">
        <f>ROUND(I465*H465,2)</f>
        <v>241770</v>
      </c>
      <c r="BL465" s="14" t="s">
        <v>196</v>
      </c>
      <c r="BM465" s="184" t="s">
        <v>802</v>
      </c>
    </row>
    <row r="466" s="2" customFormat="1">
      <c r="A466" s="29"/>
      <c r="B466" s="30"/>
      <c r="C466" s="31"/>
      <c r="D466" s="186" t="s">
        <v>130</v>
      </c>
      <c r="E466" s="31"/>
      <c r="F466" s="187" t="s">
        <v>803</v>
      </c>
      <c r="G466" s="31"/>
      <c r="H466" s="31"/>
      <c r="I466" s="31"/>
      <c r="J466" s="31"/>
      <c r="K466" s="31"/>
      <c r="L466" s="35"/>
      <c r="M466" s="188"/>
      <c r="N466" s="189"/>
      <c r="O466" s="74"/>
      <c r="P466" s="74"/>
      <c r="Q466" s="74"/>
      <c r="R466" s="74"/>
      <c r="S466" s="74"/>
      <c r="T466" s="75"/>
      <c r="U466" s="29"/>
      <c r="V466" s="29"/>
      <c r="W466" s="29"/>
      <c r="X466" s="29"/>
      <c r="Y466" s="29"/>
      <c r="Z466" s="29"/>
      <c r="AA466" s="29"/>
      <c r="AB466" s="29"/>
      <c r="AC466" s="29"/>
      <c r="AD466" s="29"/>
      <c r="AE466" s="29"/>
      <c r="AT466" s="14" t="s">
        <v>130</v>
      </c>
      <c r="AU466" s="14" t="s">
        <v>80</v>
      </c>
    </row>
    <row r="467" s="2" customFormat="1">
      <c r="A467" s="29"/>
      <c r="B467" s="30"/>
      <c r="C467" s="31"/>
      <c r="D467" s="206" t="s">
        <v>212</v>
      </c>
      <c r="E467" s="31"/>
      <c r="F467" s="207" t="s">
        <v>804</v>
      </c>
      <c r="G467" s="31"/>
      <c r="H467" s="31"/>
      <c r="I467" s="31"/>
      <c r="J467" s="31"/>
      <c r="K467" s="31"/>
      <c r="L467" s="35"/>
      <c r="M467" s="188"/>
      <c r="N467" s="189"/>
      <c r="O467" s="74"/>
      <c r="P467" s="74"/>
      <c r="Q467" s="74"/>
      <c r="R467" s="74"/>
      <c r="S467" s="74"/>
      <c r="T467" s="75"/>
      <c r="U467" s="29"/>
      <c r="V467" s="29"/>
      <c r="W467" s="29"/>
      <c r="X467" s="29"/>
      <c r="Y467" s="29"/>
      <c r="Z467" s="29"/>
      <c r="AA467" s="29"/>
      <c r="AB467" s="29"/>
      <c r="AC467" s="29"/>
      <c r="AD467" s="29"/>
      <c r="AE467" s="29"/>
      <c r="AT467" s="14" t="s">
        <v>212</v>
      </c>
      <c r="AU467" s="14" t="s">
        <v>80</v>
      </c>
    </row>
    <row r="468" s="2" customFormat="1" ht="37.8" customHeight="1">
      <c r="A468" s="29"/>
      <c r="B468" s="30"/>
      <c r="C468" s="174" t="s">
        <v>805</v>
      </c>
      <c r="D468" s="174" t="s">
        <v>123</v>
      </c>
      <c r="E468" s="175" t="s">
        <v>806</v>
      </c>
      <c r="F468" s="176" t="s">
        <v>807</v>
      </c>
      <c r="G468" s="177" t="s">
        <v>139</v>
      </c>
      <c r="H468" s="178">
        <v>150</v>
      </c>
      <c r="I468" s="179">
        <v>476.92000000000002</v>
      </c>
      <c r="J468" s="179">
        <f>ROUND(I468*H468,2)</f>
        <v>71538</v>
      </c>
      <c r="K468" s="176" t="s">
        <v>210</v>
      </c>
      <c r="L468" s="35"/>
      <c r="M468" s="180" t="s">
        <v>17</v>
      </c>
      <c r="N468" s="181" t="s">
        <v>41</v>
      </c>
      <c r="O468" s="182">
        <v>0.26500000000000001</v>
      </c>
      <c r="P468" s="182">
        <f>O468*H468</f>
        <v>39.75</v>
      </c>
      <c r="Q468" s="182">
        <v>0.0035000000000000001</v>
      </c>
      <c r="R468" s="182">
        <f>Q468*H468</f>
        <v>0.52500000000000002</v>
      </c>
      <c r="S468" s="182">
        <v>0</v>
      </c>
      <c r="T468" s="183">
        <f>S468*H468</f>
        <v>0</v>
      </c>
      <c r="U468" s="29"/>
      <c r="V468" s="29"/>
      <c r="W468" s="29"/>
      <c r="X468" s="29"/>
      <c r="Y468" s="29"/>
      <c r="Z468" s="29"/>
      <c r="AA468" s="29"/>
      <c r="AB468" s="29"/>
      <c r="AC468" s="29"/>
      <c r="AD468" s="29"/>
      <c r="AE468" s="29"/>
      <c r="AR468" s="184" t="s">
        <v>196</v>
      </c>
      <c r="AT468" s="184" t="s">
        <v>123</v>
      </c>
      <c r="AU468" s="184" t="s">
        <v>80</v>
      </c>
      <c r="AY468" s="14" t="s">
        <v>128</v>
      </c>
      <c r="BE468" s="185">
        <f>IF(N468="základní",J468,0)</f>
        <v>71538</v>
      </c>
      <c r="BF468" s="185">
        <f>IF(N468="snížená",J468,0)</f>
        <v>0</v>
      </c>
      <c r="BG468" s="185">
        <f>IF(N468="zákl. přenesená",J468,0)</f>
        <v>0</v>
      </c>
      <c r="BH468" s="185">
        <f>IF(N468="sníž. přenesená",J468,0)</f>
        <v>0</v>
      </c>
      <c r="BI468" s="185">
        <f>IF(N468="nulová",J468,0)</f>
        <v>0</v>
      </c>
      <c r="BJ468" s="14" t="s">
        <v>78</v>
      </c>
      <c r="BK468" s="185">
        <f>ROUND(I468*H468,2)</f>
        <v>71538</v>
      </c>
      <c r="BL468" s="14" t="s">
        <v>196</v>
      </c>
      <c r="BM468" s="184" t="s">
        <v>808</v>
      </c>
    </row>
    <row r="469" s="2" customFormat="1">
      <c r="A469" s="29"/>
      <c r="B469" s="30"/>
      <c r="C469" s="31"/>
      <c r="D469" s="186" t="s">
        <v>130</v>
      </c>
      <c r="E469" s="31"/>
      <c r="F469" s="187" t="s">
        <v>809</v>
      </c>
      <c r="G469" s="31"/>
      <c r="H469" s="31"/>
      <c r="I469" s="31"/>
      <c r="J469" s="31"/>
      <c r="K469" s="31"/>
      <c r="L469" s="35"/>
      <c r="M469" s="188"/>
      <c r="N469" s="189"/>
      <c r="O469" s="74"/>
      <c r="P469" s="74"/>
      <c r="Q469" s="74"/>
      <c r="R469" s="74"/>
      <c r="S469" s="74"/>
      <c r="T469" s="75"/>
      <c r="U469" s="29"/>
      <c r="V469" s="29"/>
      <c r="W469" s="29"/>
      <c r="X469" s="29"/>
      <c r="Y469" s="29"/>
      <c r="Z469" s="29"/>
      <c r="AA469" s="29"/>
      <c r="AB469" s="29"/>
      <c r="AC469" s="29"/>
      <c r="AD469" s="29"/>
      <c r="AE469" s="29"/>
      <c r="AT469" s="14" t="s">
        <v>130</v>
      </c>
      <c r="AU469" s="14" t="s">
        <v>80</v>
      </c>
    </row>
    <row r="470" s="2" customFormat="1">
      <c r="A470" s="29"/>
      <c r="B470" s="30"/>
      <c r="C470" s="31"/>
      <c r="D470" s="206" t="s">
        <v>212</v>
      </c>
      <c r="E470" s="31"/>
      <c r="F470" s="207" t="s">
        <v>810</v>
      </c>
      <c r="G470" s="31"/>
      <c r="H470" s="31"/>
      <c r="I470" s="31"/>
      <c r="J470" s="31"/>
      <c r="K470" s="31"/>
      <c r="L470" s="35"/>
      <c r="M470" s="188"/>
      <c r="N470" s="189"/>
      <c r="O470" s="74"/>
      <c r="P470" s="74"/>
      <c r="Q470" s="74"/>
      <c r="R470" s="74"/>
      <c r="S470" s="74"/>
      <c r="T470" s="75"/>
      <c r="U470" s="29"/>
      <c r="V470" s="29"/>
      <c r="W470" s="29"/>
      <c r="X470" s="29"/>
      <c r="Y470" s="29"/>
      <c r="Z470" s="29"/>
      <c r="AA470" s="29"/>
      <c r="AB470" s="29"/>
      <c r="AC470" s="29"/>
      <c r="AD470" s="29"/>
      <c r="AE470" s="29"/>
      <c r="AT470" s="14" t="s">
        <v>212</v>
      </c>
      <c r="AU470" s="14" t="s">
        <v>80</v>
      </c>
    </row>
    <row r="471" s="2" customFormat="1" ht="33" customHeight="1">
      <c r="A471" s="29"/>
      <c r="B471" s="30"/>
      <c r="C471" s="174" t="s">
        <v>578</v>
      </c>
      <c r="D471" s="174" t="s">
        <v>123</v>
      </c>
      <c r="E471" s="175" t="s">
        <v>811</v>
      </c>
      <c r="F471" s="176" t="s">
        <v>812</v>
      </c>
      <c r="G471" s="177" t="s">
        <v>139</v>
      </c>
      <c r="H471" s="178">
        <v>600</v>
      </c>
      <c r="I471" s="179">
        <v>703.86000000000001</v>
      </c>
      <c r="J471" s="179">
        <f>ROUND(I471*H471,2)</f>
        <v>422316</v>
      </c>
      <c r="K471" s="176" t="s">
        <v>210</v>
      </c>
      <c r="L471" s="35"/>
      <c r="M471" s="180" t="s">
        <v>17</v>
      </c>
      <c r="N471" s="181" t="s">
        <v>41</v>
      </c>
      <c r="O471" s="182">
        <v>0.79200000000000004</v>
      </c>
      <c r="P471" s="182">
        <f>O471*H471</f>
        <v>475.20000000000005</v>
      </c>
      <c r="Q471" s="182">
        <v>0.0059959999999999996</v>
      </c>
      <c r="R471" s="182">
        <f>Q471*H471</f>
        <v>3.5975999999999999</v>
      </c>
      <c r="S471" s="182">
        <v>0</v>
      </c>
      <c r="T471" s="183">
        <f>S471*H471</f>
        <v>0</v>
      </c>
      <c r="U471" s="29"/>
      <c r="V471" s="29"/>
      <c r="W471" s="29"/>
      <c r="X471" s="29"/>
      <c r="Y471" s="29"/>
      <c r="Z471" s="29"/>
      <c r="AA471" s="29"/>
      <c r="AB471" s="29"/>
      <c r="AC471" s="29"/>
      <c r="AD471" s="29"/>
      <c r="AE471" s="29"/>
      <c r="AR471" s="184" t="s">
        <v>196</v>
      </c>
      <c r="AT471" s="184" t="s">
        <v>123</v>
      </c>
      <c r="AU471" s="184" t="s">
        <v>80</v>
      </c>
      <c r="AY471" s="14" t="s">
        <v>128</v>
      </c>
      <c r="BE471" s="185">
        <f>IF(N471="základní",J471,0)</f>
        <v>422316</v>
      </c>
      <c r="BF471" s="185">
        <f>IF(N471="snížená",J471,0)</f>
        <v>0</v>
      </c>
      <c r="BG471" s="185">
        <f>IF(N471="zákl. přenesená",J471,0)</f>
        <v>0</v>
      </c>
      <c r="BH471" s="185">
        <f>IF(N471="sníž. přenesená",J471,0)</f>
        <v>0</v>
      </c>
      <c r="BI471" s="185">
        <f>IF(N471="nulová",J471,0)</f>
        <v>0</v>
      </c>
      <c r="BJ471" s="14" t="s">
        <v>78</v>
      </c>
      <c r="BK471" s="185">
        <f>ROUND(I471*H471,2)</f>
        <v>422316</v>
      </c>
      <c r="BL471" s="14" t="s">
        <v>196</v>
      </c>
      <c r="BM471" s="184" t="s">
        <v>813</v>
      </c>
    </row>
    <row r="472" s="2" customFormat="1">
      <c r="A472" s="29"/>
      <c r="B472" s="30"/>
      <c r="C472" s="31"/>
      <c r="D472" s="186" t="s">
        <v>130</v>
      </c>
      <c r="E472" s="31"/>
      <c r="F472" s="187" t="s">
        <v>814</v>
      </c>
      <c r="G472" s="31"/>
      <c r="H472" s="31"/>
      <c r="I472" s="31"/>
      <c r="J472" s="31"/>
      <c r="K472" s="31"/>
      <c r="L472" s="35"/>
      <c r="M472" s="188"/>
      <c r="N472" s="189"/>
      <c r="O472" s="74"/>
      <c r="P472" s="74"/>
      <c r="Q472" s="74"/>
      <c r="R472" s="74"/>
      <c r="S472" s="74"/>
      <c r="T472" s="75"/>
      <c r="U472" s="29"/>
      <c r="V472" s="29"/>
      <c r="W472" s="29"/>
      <c r="X472" s="29"/>
      <c r="Y472" s="29"/>
      <c r="Z472" s="29"/>
      <c r="AA472" s="29"/>
      <c r="AB472" s="29"/>
      <c r="AC472" s="29"/>
      <c r="AD472" s="29"/>
      <c r="AE472" s="29"/>
      <c r="AT472" s="14" t="s">
        <v>130</v>
      </c>
      <c r="AU472" s="14" t="s">
        <v>80</v>
      </c>
    </row>
    <row r="473" s="2" customFormat="1">
      <c r="A473" s="29"/>
      <c r="B473" s="30"/>
      <c r="C473" s="31"/>
      <c r="D473" s="206" t="s">
        <v>212</v>
      </c>
      <c r="E473" s="31"/>
      <c r="F473" s="207" t="s">
        <v>815</v>
      </c>
      <c r="G473" s="31"/>
      <c r="H473" s="31"/>
      <c r="I473" s="31"/>
      <c r="J473" s="31"/>
      <c r="K473" s="31"/>
      <c r="L473" s="35"/>
      <c r="M473" s="188"/>
      <c r="N473" s="189"/>
      <c r="O473" s="74"/>
      <c r="P473" s="74"/>
      <c r="Q473" s="74"/>
      <c r="R473" s="74"/>
      <c r="S473" s="74"/>
      <c r="T473" s="75"/>
      <c r="U473" s="29"/>
      <c r="V473" s="29"/>
      <c r="W473" s="29"/>
      <c r="X473" s="29"/>
      <c r="Y473" s="29"/>
      <c r="Z473" s="29"/>
      <c r="AA473" s="29"/>
      <c r="AB473" s="29"/>
      <c r="AC473" s="29"/>
      <c r="AD473" s="29"/>
      <c r="AE473" s="29"/>
      <c r="AT473" s="14" t="s">
        <v>212</v>
      </c>
      <c r="AU473" s="14" t="s">
        <v>80</v>
      </c>
    </row>
    <row r="474" s="2" customFormat="1" ht="24.15" customHeight="1">
      <c r="A474" s="29"/>
      <c r="B474" s="30"/>
      <c r="C474" s="174" t="s">
        <v>816</v>
      </c>
      <c r="D474" s="174" t="s">
        <v>123</v>
      </c>
      <c r="E474" s="175" t="s">
        <v>817</v>
      </c>
      <c r="F474" s="176" t="s">
        <v>818</v>
      </c>
      <c r="G474" s="177" t="s">
        <v>356</v>
      </c>
      <c r="H474" s="178">
        <v>16.727</v>
      </c>
      <c r="I474" s="179">
        <v>798.17999999999995</v>
      </c>
      <c r="J474" s="179">
        <f>ROUND(I474*H474,2)</f>
        <v>13351.16</v>
      </c>
      <c r="K474" s="176" t="s">
        <v>210</v>
      </c>
      <c r="L474" s="35"/>
      <c r="M474" s="180" t="s">
        <v>17</v>
      </c>
      <c r="N474" s="181" t="s">
        <v>41</v>
      </c>
      <c r="O474" s="182">
        <v>0.86099999999999999</v>
      </c>
      <c r="P474" s="182">
        <f>O474*H474</f>
        <v>14.401947</v>
      </c>
      <c r="Q474" s="182">
        <v>0</v>
      </c>
      <c r="R474" s="182">
        <f>Q474*H474</f>
        <v>0</v>
      </c>
      <c r="S474" s="182">
        <v>0</v>
      </c>
      <c r="T474" s="183">
        <f>S474*H474</f>
        <v>0</v>
      </c>
      <c r="U474" s="29"/>
      <c r="V474" s="29"/>
      <c r="W474" s="29"/>
      <c r="X474" s="29"/>
      <c r="Y474" s="29"/>
      <c r="Z474" s="29"/>
      <c r="AA474" s="29"/>
      <c r="AB474" s="29"/>
      <c r="AC474" s="29"/>
      <c r="AD474" s="29"/>
      <c r="AE474" s="29"/>
      <c r="AR474" s="184" t="s">
        <v>196</v>
      </c>
      <c r="AT474" s="184" t="s">
        <v>123</v>
      </c>
      <c r="AU474" s="184" t="s">
        <v>80</v>
      </c>
      <c r="AY474" s="14" t="s">
        <v>128</v>
      </c>
      <c r="BE474" s="185">
        <f>IF(N474="základní",J474,0)</f>
        <v>13351.16</v>
      </c>
      <c r="BF474" s="185">
        <f>IF(N474="snížená",J474,0)</f>
        <v>0</v>
      </c>
      <c r="BG474" s="185">
        <f>IF(N474="zákl. přenesená",J474,0)</f>
        <v>0</v>
      </c>
      <c r="BH474" s="185">
        <f>IF(N474="sníž. přenesená",J474,0)</f>
        <v>0</v>
      </c>
      <c r="BI474" s="185">
        <f>IF(N474="nulová",J474,0)</f>
        <v>0</v>
      </c>
      <c r="BJ474" s="14" t="s">
        <v>78</v>
      </c>
      <c r="BK474" s="185">
        <f>ROUND(I474*H474,2)</f>
        <v>13351.16</v>
      </c>
      <c r="BL474" s="14" t="s">
        <v>196</v>
      </c>
      <c r="BM474" s="184" t="s">
        <v>819</v>
      </c>
    </row>
    <row r="475" s="2" customFormat="1">
      <c r="A475" s="29"/>
      <c r="B475" s="30"/>
      <c r="C475" s="31"/>
      <c r="D475" s="186" t="s">
        <v>130</v>
      </c>
      <c r="E475" s="31"/>
      <c r="F475" s="187" t="s">
        <v>820</v>
      </c>
      <c r="G475" s="31"/>
      <c r="H475" s="31"/>
      <c r="I475" s="31"/>
      <c r="J475" s="31"/>
      <c r="K475" s="31"/>
      <c r="L475" s="35"/>
      <c r="M475" s="188"/>
      <c r="N475" s="189"/>
      <c r="O475" s="74"/>
      <c r="P475" s="74"/>
      <c r="Q475" s="74"/>
      <c r="R475" s="74"/>
      <c r="S475" s="74"/>
      <c r="T475" s="75"/>
      <c r="U475" s="29"/>
      <c r="V475" s="29"/>
      <c r="W475" s="29"/>
      <c r="X475" s="29"/>
      <c r="Y475" s="29"/>
      <c r="Z475" s="29"/>
      <c r="AA475" s="29"/>
      <c r="AB475" s="29"/>
      <c r="AC475" s="29"/>
      <c r="AD475" s="29"/>
      <c r="AE475" s="29"/>
      <c r="AT475" s="14" t="s">
        <v>130</v>
      </c>
      <c r="AU475" s="14" t="s">
        <v>80</v>
      </c>
    </row>
    <row r="476" s="2" customFormat="1">
      <c r="A476" s="29"/>
      <c r="B476" s="30"/>
      <c r="C476" s="31"/>
      <c r="D476" s="206" t="s">
        <v>212</v>
      </c>
      <c r="E476" s="31"/>
      <c r="F476" s="207" t="s">
        <v>821</v>
      </c>
      <c r="G476" s="31"/>
      <c r="H476" s="31"/>
      <c r="I476" s="31"/>
      <c r="J476" s="31"/>
      <c r="K476" s="31"/>
      <c r="L476" s="35"/>
      <c r="M476" s="188"/>
      <c r="N476" s="189"/>
      <c r="O476" s="74"/>
      <c r="P476" s="74"/>
      <c r="Q476" s="74"/>
      <c r="R476" s="74"/>
      <c r="S476" s="74"/>
      <c r="T476" s="75"/>
      <c r="U476" s="29"/>
      <c r="V476" s="29"/>
      <c r="W476" s="29"/>
      <c r="X476" s="29"/>
      <c r="Y476" s="29"/>
      <c r="Z476" s="29"/>
      <c r="AA476" s="29"/>
      <c r="AB476" s="29"/>
      <c r="AC476" s="29"/>
      <c r="AD476" s="29"/>
      <c r="AE476" s="29"/>
      <c r="AT476" s="14" t="s">
        <v>212</v>
      </c>
      <c r="AU476" s="14" t="s">
        <v>80</v>
      </c>
    </row>
    <row r="477" s="2" customFormat="1" ht="33" customHeight="1">
      <c r="A477" s="29"/>
      <c r="B477" s="30"/>
      <c r="C477" s="208" t="s">
        <v>583</v>
      </c>
      <c r="D477" s="208" t="s">
        <v>275</v>
      </c>
      <c r="E477" s="209" t="s">
        <v>822</v>
      </c>
      <c r="F477" s="210" t="s">
        <v>823</v>
      </c>
      <c r="G477" s="211" t="s">
        <v>139</v>
      </c>
      <c r="H477" s="212">
        <v>600</v>
      </c>
      <c r="I477" s="213">
        <v>1150</v>
      </c>
      <c r="J477" s="213">
        <f>ROUND(I477*H477,2)</f>
        <v>690000</v>
      </c>
      <c r="K477" s="210" t="s">
        <v>210</v>
      </c>
      <c r="L477" s="214"/>
      <c r="M477" s="215" t="s">
        <v>17</v>
      </c>
      <c r="N477" s="216" t="s">
        <v>41</v>
      </c>
      <c r="O477" s="182">
        <v>0</v>
      </c>
      <c r="P477" s="182">
        <f>O477*H477</f>
        <v>0</v>
      </c>
      <c r="Q477" s="182">
        <v>0.021999999999999999</v>
      </c>
      <c r="R477" s="182">
        <f>Q477*H477</f>
        <v>13.199999999999999</v>
      </c>
      <c r="S477" s="182">
        <v>0</v>
      </c>
      <c r="T477" s="183">
        <f>S477*H477</f>
        <v>0</v>
      </c>
      <c r="U477" s="29"/>
      <c r="V477" s="29"/>
      <c r="W477" s="29"/>
      <c r="X477" s="29"/>
      <c r="Y477" s="29"/>
      <c r="Z477" s="29"/>
      <c r="AA477" s="29"/>
      <c r="AB477" s="29"/>
      <c r="AC477" s="29"/>
      <c r="AD477" s="29"/>
      <c r="AE477" s="29"/>
      <c r="AR477" s="184" t="s">
        <v>278</v>
      </c>
      <c r="AT477" s="184" t="s">
        <v>275</v>
      </c>
      <c r="AU477" s="184" t="s">
        <v>80</v>
      </c>
      <c r="AY477" s="14" t="s">
        <v>128</v>
      </c>
      <c r="BE477" s="185">
        <f>IF(N477="základní",J477,0)</f>
        <v>690000</v>
      </c>
      <c r="BF477" s="185">
        <f>IF(N477="snížená",J477,0)</f>
        <v>0</v>
      </c>
      <c r="BG477" s="185">
        <f>IF(N477="zákl. přenesená",J477,0)</f>
        <v>0</v>
      </c>
      <c r="BH477" s="185">
        <f>IF(N477="sníž. přenesená",J477,0)</f>
        <v>0</v>
      </c>
      <c r="BI477" s="185">
        <f>IF(N477="nulová",J477,0)</f>
        <v>0</v>
      </c>
      <c r="BJ477" s="14" t="s">
        <v>78</v>
      </c>
      <c r="BK477" s="185">
        <f>ROUND(I477*H477,2)</f>
        <v>690000</v>
      </c>
      <c r="BL477" s="14" t="s">
        <v>196</v>
      </c>
      <c r="BM477" s="184" t="s">
        <v>824</v>
      </c>
    </row>
    <row r="478" s="2" customFormat="1">
      <c r="A478" s="29"/>
      <c r="B478" s="30"/>
      <c r="C478" s="31"/>
      <c r="D478" s="186" t="s">
        <v>130</v>
      </c>
      <c r="E478" s="31"/>
      <c r="F478" s="187" t="s">
        <v>823</v>
      </c>
      <c r="G478" s="31"/>
      <c r="H478" s="31"/>
      <c r="I478" s="31"/>
      <c r="J478" s="31"/>
      <c r="K478" s="31"/>
      <c r="L478" s="35"/>
      <c r="M478" s="188"/>
      <c r="N478" s="189"/>
      <c r="O478" s="74"/>
      <c r="P478" s="74"/>
      <c r="Q478" s="74"/>
      <c r="R478" s="74"/>
      <c r="S478" s="74"/>
      <c r="T478" s="75"/>
      <c r="U478" s="29"/>
      <c r="V478" s="29"/>
      <c r="W478" s="29"/>
      <c r="X478" s="29"/>
      <c r="Y478" s="29"/>
      <c r="Z478" s="29"/>
      <c r="AA478" s="29"/>
      <c r="AB478" s="29"/>
      <c r="AC478" s="29"/>
      <c r="AD478" s="29"/>
      <c r="AE478" s="29"/>
      <c r="AT478" s="14" t="s">
        <v>130</v>
      </c>
      <c r="AU478" s="14" t="s">
        <v>80</v>
      </c>
    </row>
    <row r="479" s="12" customFormat="1" ht="22.8" customHeight="1">
      <c r="A479" s="12"/>
      <c r="B479" s="191"/>
      <c r="C479" s="192"/>
      <c r="D479" s="193" t="s">
        <v>69</v>
      </c>
      <c r="E479" s="204" t="s">
        <v>825</v>
      </c>
      <c r="F479" s="204" t="s">
        <v>826</v>
      </c>
      <c r="G479" s="192"/>
      <c r="H479" s="192"/>
      <c r="I479" s="192"/>
      <c r="J479" s="205">
        <f>BK479</f>
        <v>3919097.3999999999</v>
      </c>
      <c r="K479" s="192"/>
      <c r="L479" s="196"/>
      <c r="M479" s="197"/>
      <c r="N479" s="198"/>
      <c r="O479" s="198"/>
      <c r="P479" s="199">
        <f>SUM(P480:P503)</f>
        <v>1604.5799999999999</v>
      </c>
      <c r="Q479" s="198"/>
      <c r="R479" s="199">
        <f>SUM(R480:R503)</f>
        <v>37.325640499999999</v>
      </c>
      <c r="S479" s="198"/>
      <c r="T479" s="200">
        <f>SUM(T480:T503)</f>
        <v>0</v>
      </c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R479" s="201" t="s">
        <v>80</v>
      </c>
      <c r="AT479" s="202" t="s">
        <v>69</v>
      </c>
      <c r="AU479" s="202" t="s">
        <v>78</v>
      </c>
      <c r="AY479" s="201" t="s">
        <v>128</v>
      </c>
      <c r="BK479" s="203">
        <f>SUM(BK480:BK503)</f>
        <v>3919097.3999999999</v>
      </c>
    </row>
    <row r="480" s="2" customFormat="1" ht="16.5" customHeight="1">
      <c r="A480" s="29"/>
      <c r="B480" s="30"/>
      <c r="C480" s="174" t="s">
        <v>827</v>
      </c>
      <c r="D480" s="174" t="s">
        <v>123</v>
      </c>
      <c r="E480" s="175" t="s">
        <v>789</v>
      </c>
      <c r="F480" s="176" t="s">
        <v>790</v>
      </c>
      <c r="G480" s="177" t="s">
        <v>139</v>
      </c>
      <c r="H480" s="178">
        <v>1700</v>
      </c>
      <c r="I480" s="179">
        <v>16.16</v>
      </c>
      <c r="J480" s="179">
        <f>ROUND(I480*H480,2)</f>
        <v>27472</v>
      </c>
      <c r="K480" s="176" t="s">
        <v>210</v>
      </c>
      <c r="L480" s="35"/>
      <c r="M480" s="180" t="s">
        <v>17</v>
      </c>
      <c r="N480" s="181" t="s">
        <v>41</v>
      </c>
      <c r="O480" s="182">
        <v>0.024</v>
      </c>
      <c r="P480" s="182">
        <f>O480*H480</f>
        <v>40.800000000000004</v>
      </c>
      <c r="Q480" s="182">
        <v>0</v>
      </c>
      <c r="R480" s="182">
        <f>Q480*H480</f>
        <v>0</v>
      </c>
      <c r="S480" s="182">
        <v>0</v>
      </c>
      <c r="T480" s="183">
        <f>S480*H480</f>
        <v>0</v>
      </c>
      <c r="U480" s="29"/>
      <c r="V480" s="29"/>
      <c r="W480" s="29"/>
      <c r="X480" s="29"/>
      <c r="Y480" s="29"/>
      <c r="Z480" s="29"/>
      <c r="AA480" s="29"/>
      <c r="AB480" s="29"/>
      <c r="AC480" s="29"/>
      <c r="AD480" s="29"/>
      <c r="AE480" s="29"/>
      <c r="AR480" s="184" t="s">
        <v>196</v>
      </c>
      <c r="AT480" s="184" t="s">
        <v>123</v>
      </c>
      <c r="AU480" s="184" t="s">
        <v>80</v>
      </c>
      <c r="AY480" s="14" t="s">
        <v>128</v>
      </c>
      <c r="BE480" s="185">
        <f>IF(N480="základní",J480,0)</f>
        <v>27472</v>
      </c>
      <c r="BF480" s="185">
        <f>IF(N480="snížená",J480,0)</f>
        <v>0</v>
      </c>
      <c r="BG480" s="185">
        <f>IF(N480="zákl. přenesená",J480,0)</f>
        <v>0</v>
      </c>
      <c r="BH480" s="185">
        <f>IF(N480="sníž. přenesená",J480,0)</f>
        <v>0</v>
      </c>
      <c r="BI480" s="185">
        <f>IF(N480="nulová",J480,0)</f>
        <v>0</v>
      </c>
      <c r="BJ480" s="14" t="s">
        <v>78</v>
      </c>
      <c r="BK480" s="185">
        <f>ROUND(I480*H480,2)</f>
        <v>27472</v>
      </c>
      <c r="BL480" s="14" t="s">
        <v>196</v>
      </c>
      <c r="BM480" s="184" t="s">
        <v>828</v>
      </c>
    </row>
    <row r="481" s="2" customFormat="1">
      <c r="A481" s="29"/>
      <c r="B481" s="30"/>
      <c r="C481" s="31"/>
      <c r="D481" s="186" t="s">
        <v>130</v>
      </c>
      <c r="E481" s="31"/>
      <c r="F481" s="187" t="s">
        <v>792</v>
      </c>
      <c r="G481" s="31"/>
      <c r="H481" s="31"/>
      <c r="I481" s="31"/>
      <c r="J481" s="31"/>
      <c r="K481" s="31"/>
      <c r="L481" s="35"/>
      <c r="M481" s="188"/>
      <c r="N481" s="189"/>
      <c r="O481" s="74"/>
      <c r="P481" s="74"/>
      <c r="Q481" s="74"/>
      <c r="R481" s="74"/>
      <c r="S481" s="74"/>
      <c r="T481" s="75"/>
      <c r="U481" s="29"/>
      <c r="V481" s="29"/>
      <c r="W481" s="29"/>
      <c r="X481" s="29"/>
      <c r="Y481" s="29"/>
      <c r="Z481" s="29"/>
      <c r="AA481" s="29"/>
      <c r="AB481" s="29"/>
      <c r="AC481" s="29"/>
      <c r="AD481" s="29"/>
      <c r="AE481" s="29"/>
      <c r="AT481" s="14" t="s">
        <v>130</v>
      </c>
      <c r="AU481" s="14" t="s">
        <v>80</v>
      </c>
    </row>
    <row r="482" s="2" customFormat="1">
      <c r="A482" s="29"/>
      <c r="B482" s="30"/>
      <c r="C482" s="31"/>
      <c r="D482" s="206" t="s">
        <v>212</v>
      </c>
      <c r="E482" s="31"/>
      <c r="F482" s="207" t="s">
        <v>793</v>
      </c>
      <c r="G482" s="31"/>
      <c r="H482" s="31"/>
      <c r="I482" s="31"/>
      <c r="J482" s="31"/>
      <c r="K482" s="31"/>
      <c r="L482" s="35"/>
      <c r="M482" s="188"/>
      <c r="N482" s="189"/>
      <c r="O482" s="74"/>
      <c r="P482" s="74"/>
      <c r="Q482" s="74"/>
      <c r="R482" s="74"/>
      <c r="S482" s="74"/>
      <c r="T482" s="75"/>
      <c r="U482" s="29"/>
      <c r="V482" s="29"/>
      <c r="W482" s="29"/>
      <c r="X482" s="29"/>
      <c r="Y482" s="29"/>
      <c r="Z482" s="29"/>
      <c r="AA482" s="29"/>
      <c r="AB482" s="29"/>
      <c r="AC482" s="29"/>
      <c r="AD482" s="29"/>
      <c r="AE482" s="29"/>
      <c r="AT482" s="14" t="s">
        <v>212</v>
      </c>
      <c r="AU482" s="14" t="s">
        <v>80</v>
      </c>
    </row>
    <row r="483" s="2" customFormat="1" ht="33" customHeight="1">
      <c r="A483" s="29"/>
      <c r="B483" s="30"/>
      <c r="C483" s="174" t="s">
        <v>829</v>
      </c>
      <c r="D483" s="174" t="s">
        <v>123</v>
      </c>
      <c r="E483" s="175" t="s">
        <v>830</v>
      </c>
      <c r="F483" s="176" t="s">
        <v>831</v>
      </c>
      <c r="G483" s="177" t="s">
        <v>139</v>
      </c>
      <c r="H483" s="178">
        <v>1700</v>
      </c>
      <c r="I483" s="179">
        <v>596</v>
      </c>
      <c r="J483" s="179">
        <f>ROUND(I483*H483,2)</f>
        <v>1013200</v>
      </c>
      <c r="K483" s="176" t="s">
        <v>17</v>
      </c>
      <c r="L483" s="35"/>
      <c r="M483" s="180" t="s">
        <v>17</v>
      </c>
      <c r="N483" s="181" t="s">
        <v>41</v>
      </c>
      <c r="O483" s="182">
        <v>0</v>
      </c>
      <c r="P483" s="182">
        <f>O483*H483</f>
        <v>0</v>
      </c>
      <c r="Q483" s="182">
        <v>0</v>
      </c>
      <c r="R483" s="182">
        <f>Q483*H483</f>
        <v>0</v>
      </c>
      <c r="S483" s="182">
        <v>0</v>
      </c>
      <c r="T483" s="183">
        <f>S483*H483</f>
        <v>0</v>
      </c>
      <c r="U483" s="29"/>
      <c r="V483" s="29"/>
      <c r="W483" s="29"/>
      <c r="X483" s="29"/>
      <c r="Y483" s="29"/>
      <c r="Z483" s="29"/>
      <c r="AA483" s="29"/>
      <c r="AB483" s="29"/>
      <c r="AC483" s="29"/>
      <c r="AD483" s="29"/>
      <c r="AE483" s="29"/>
      <c r="AR483" s="184" t="s">
        <v>196</v>
      </c>
      <c r="AT483" s="184" t="s">
        <v>123</v>
      </c>
      <c r="AU483" s="184" t="s">
        <v>80</v>
      </c>
      <c r="AY483" s="14" t="s">
        <v>128</v>
      </c>
      <c r="BE483" s="185">
        <f>IF(N483="základní",J483,0)</f>
        <v>1013200</v>
      </c>
      <c r="BF483" s="185">
        <f>IF(N483="snížená",J483,0)</f>
        <v>0</v>
      </c>
      <c r="BG483" s="185">
        <f>IF(N483="zákl. přenesená",J483,0)</f>
        <v>0</v>
      </c>
      <c r="BH483" s="185">
        <f>IF(N483="sníž. přenesená",J483,0)</f>
        <v>0</v>
      </c>
      <c r="BI483" s="185">
        <f>IF(N483="nulová",J483,0)</f>
        <v>0</v>
      </c>
      <c r="BJ483" s="14" t="s">
        <v>78</v>
      </c>
      <c r="BK483" s="185">
        <f>ROUND(I483*H483,2)</f>
        <v>1013200</v>
      </c>
      <c r="BL483" s="14" t="s">
        <v>196</v>
      </c>
      <c r="BM483" s="184" t="s">
        <v>832</v>
      </c>
    </row>
    <row r="484" s="2" customFormat="1">
      <c r="A484" s="29"/>
      <c r="B484" s="30"/>
      <c r="C484" s="31"/>
      <c r="D484" s="186" t="s">
        <v>130</v>
      </c>
      <c r="E484" s="31"/>
      <c r="F484" s="187" t="s">
        <v>831</v>
      </c>
      <c r="G484" s="31"/>
      <c r="H484" s="31"/>
      <c r="I484" s="31"/>
      <c r="J484" s="31"/>
      <c r="K484" s="31"/>
      <c r="L484" s="35"/>
      <c r="M484" s="188"/>
      <c r="N484" s="189"/>
      <c r="O484" s="74"/>
      <c r="P484" s="74"/>
      <c r="Q484" s="74"/>
      <c r="R484" s="74"/>
      <c r="S484" s="74"/>
      <c r="T484" s="75"/>
      <c r="U484" s="29"/>
      <c r="V484" s="29"/>
      <c r="W484" s="29"/>
      <c r="X484" s="29"/>
      <c r="Y484" s="29"/>
      <c r="Z484" s="29"/>
      <c r="AA484" s="29"/>
      <c r="AB484" s="29"/>
      <c r="AC484" s="29"/>
      <c r="AD484" s="29"/>
      <c r="AE484" s="29"/>
      <c r="AT484" s="14" t="s">
        <v>130</v>
      </c>
      <c r="AU484" s="14" t="s">
        <v>80</v>
      </c>
    </row>
    <row r="485" s="2" customFormat="1" ht="33" customHeight="1">
      <c r="A485" s="29"/>
      <c r="B485" s="30"/>
      <c r="C485" s="174" t="s">
        <v>833</v>
      </c>
      <c r="D485" s="174" t="s">
        <v>123</v>
      </c>
      <c r="E485" s="175" t="s">
        <v>834</v>
      </c>
      <c r="F485" s="176" t="s">
        <v>835</v>
      </c>
      <c r="G485" s="177" t="s">
        <v>139</v>
      </c>
      <c r="H485" s="178">
        <v>2400</v>
      </c>
      <c r="I485" s="179">
        <v>542.38999999999999</v>
      </c>
      <c r="J485" s="179">
        <f>ROUND(I485*H485,2)</f>
        <v>1301736</v>
      </c>
      <c r="K485" s="176" t="s">
        <v>210</v>
      </c>
      <c r="L485" s="35"/>
      <c r="M485" s="180" t="s">
        <v>17</v>
      </c>
      <c r="N485" s="181" t="s">
        <v>41</v>
      </c>
      <c r="O485" s="182">
        <v>0.29099999999999998</v>
      </c>
      <c r="P485" s="182">
        <f>O485*H485</f>
        <v>698.39999999999998</v>
      </c>
      <c r="Q485" s="182">
        <v>0.012</v>
      </c>
      <c r="R485" s="182">
        <f>Q485*H485</f>
        <v>28.800000000000001</v>
      </c>
      <c r="S485" s="182">
        <v>0</v>
      </c>
      <c r="T485" s="183">
        <f>S485*H485</f>
        <v>0</v>
      </c>
      <c r="U485" s="29"/>
      <c r="V485" s="29"/>
      <c r="W485" s="29"/>
      <c r="X485" s="29"/>
      <c r="Y485" s="29"/>
      <c r="Z485" s="29"/>
      <c r="AA485" s="29"/>
      <c r="AB485" s="29"/>
      <c r="AC485" s="29"/>
      <c r="AD485" s="29"/>
      <c r="AE485" s="29"/>
      <c r="AR485" s="184" t="s">
        <v>196</v>
      </c>
      <c r="AT485" s="184" t="s">
        <v>123</v>
      </c>
      <c r="AU485" s="184" t="s">
        <v>80</v>
      </c>
      <c r="AY485" s="14" t="s">
        <v>128</v>
      </c>
      <c r="BE485" s="185">
        <f>IF(N485="základní",J485,0)</f>
        <v>1301736</v>
      </c>
      <c r="BF485" s="185">
        <f>IF(N485="snížená",J485,0)</f>
        <v>0</v>
      </c>
      <c r="BG485" s="185">
        <f>IF(N485="zákl. přenesená",J485,0)</f>
        <v>0</v>
      </c>
      <c r="BH485" s="185">
        <f>IF(N485="sníž. přenesená",J485,0)</f>
        <v>0</v>
      </c>
      <c r="BI485" s="185">
        <f>IF(N485="nulová",J485,0)</f>
        <v>0</v>
      </c>
      <c r="BJ485" s="14" t="s">
        <v>78</v>
      </c>
      <c r="BK485" s="185">
        <f>ROUND(I485*H485,2)</f>
        <v>1301736</v>
      </c>
      <c r="BL485" s="14" t="s">
        <v>196</v>
      </c>
      <c r="BM485" s="184" t="s">
        <v>836</v>
      </c>
    </row>
    <row r="486" s="2" customFormat="1">
      <c r="A486" s="29"/>
      <c r="B486" s="30"/>
      <c r="C486" s="31"/>
      <c r="D486" s="186" t="s">
        <v>130</v>
      </c>
      <c r="E486" s="31"/>
      <c r="F486" s="187" t="s">
        <v>837</v>
      </c>
      <c r="G486" s="31"/>
      <c r="H486" s="31"/>
      <c r="I486" s="31"/>
      <c r="J486" s="31"/>
      <c r="K486" s="31"/>
      <c r="L486" s="35"/>
      <c r="M486" s="188"/>
      <c r="N486" s="189"/>
      <c r="O486" s="74"/>
      <c r="P486" s="74"/>
      <c r="Q486" s="74"/>
      <c r="R486" s="74"/>
      <c r="S486" s="74"/>
      <c r="T486" s="75"/>
      <c r="U486" s="29"/>
      <c r="V486" s="29"/>
      <c r="W486" s="29"/>
      <c r="X486" s="29"/>
      <c r="Y486" s="29"/>
      <c r="Z486" s="29"/>
      <c r="AA486" s="29"/>
      <c r="AB486" s="29"/>
      <c r="AC486" s="29"/>
      <c r="AD486" s="29"/>
      <c r="AE486" s="29"/>
      <c r="AT486" s="14" t="s">
        <v>130</v>
      </c>
      <c r="AU486" s="14" t="s">
        <v>80</v>
      </c>
    </row>
    <row r="487" s="2" customFormat="1">
      <c r="A487" s="29"/>
      <c r="B487" s="30"/>
      <c r="C487" s="31"/>
      <c r="D487" s="206" t="s">
        <v>212</v>
      </c>
      <c r="E487" s="31"/>
      <c r="F487" s="207" t="s">
        <v>838</v>
      </c>
      <c r="G487" s="31"/>
      <c r="H487" s="31"/>
      <c r="I487" s="31"/>
      <c r="J487" s="31"/>
      <c r="K487" s="31"/>
      <c r="L487" s="35"/>
      <c r="M487" s="188"/>
      <c r="N487" s="189"/>
      <c r="O487" s="74"/>
      <c r="P487" s="74"/>
      <c r="Q487" s="74"/>
      <c r="R487" s="74"/>
      <c r="S487" s="74"/>
      <c r="T487" s="75"/>
      <c r="U487" s="29"/>
      <c r="V487" s="29"/>
      <c r="W487" s="29"/>
      <c r="X487" s="29"/>
      <c r="Y487" s="29"/>
      <c r="Z487" s="29"/>
      <c r="AA487" s="29"/>
      <c r="AB487" s="29"/>
      <c r="AC487" s="29"/>
      <c r="AD487" s="29"/>
      <c r="AE487" s="29"/>
      <c r="AT487" s="14" t="s">
        <v>212</v>
      </c>
      <c r="AU487" s="14" t="s">
        <v>80</v>
      </c>
    </row>
    <row r="488" s="2" customFormat="1" ht="16.5" customHeight="1">
      <c r="A488" s="29"/>
      <c r="B488" s="30"/>
      <c r="C488" s="174" t="s">
        <v>839</v>
      </c>
      <c r="D488" s="174" t="s">
        <v>123</v>
      </c>
      <c r="E488" s="175" t="s">
        <v>840</v>
      </c>
      <c r="F488" s="176" t="s">
        <v>841</v>
      </c>
      <c r="G488" s="177" t="s">
        <v>139</v>
      </c>
      <c r="H488" s="178">
        <v>2400</v>
      </c>
      <c r="I488" s="179">
        <v>181.99000000000001</v>
      </c>
      <c r="J488" s="179">
        <f>ROUND(I488*H488,2)</f>
        <v>436776</v>
      </c>
      <c r="K488" s="176" t="s">
        <v>210</v>
      </c>
      <c r="L488" s="35"/>
      <c r="M488" s="180" t="s">
        <v>17</v>
      </c>
      <c r="N488" s="181" t="s">
        <v>41</v>
      </c>
      <c r="O488" s="182">
        <v>0.23300000000000001</v>
      </c>
      <c r="P488" s="182">
        <f>O488*H488</f>
        <v>559.20000000000005</v>
      </c>
      <c r="Q488" s="182">
        <v>0.00029999999999999997</v>
      </c>
      <c r="R488" s="182">
        <f>Q488*H488</f>
        <v>0.71999999999999997</v>
      </c>
      <c r="S488" s="182">
        <v>0</v>
      </c>
      <c r="T488" s="183">
        <f>S488*H488</f>
        <v>0</v>
      </c>
      <c r="U488" s="29"/>
      <c r="V488" s="29"/>
      <c r="W488" s="29"/>
      <c r="X488" s="29"/>
      <c r="Y488" s="29"/>
      <c r="Z488" s="29"/>
      <c r="AA488" s="29"/>
      <c r="AB488" s="29"/>
      <c r="AC488" s="29"/>
      <c r="AD488" s="29"/>
      <c r="AE488" s="29"/>
      <c r="AR488" s="184" t="s">
        <v>196</v>
      </c>
      <c r="AT488" s="184" t="s">
        <v>123</v>
      </c>
      <c r="AU488" s="184" t="s">
        <v>80</v>
      </c>
      <c r="AY488" s="14" t="s">
        <v>128</v>
      </c>
      <c r="BE488" s="185">
        <f>IF(N488="základní",J488,0)</f>
        <v>436776</v>
      </c>
      <c r="BF488" s="185">
        <f>IF(N488="snížená",J488,0)</f>
        <v>0</v>
      </c>
      <c r="BG488" s="185">
        <f>IF(N488="zákl. přenesená",J488,0)</f>
        <v>0</v>
      </c>
      <c r="BH488" s="185">
        <f>IF(N488="sníž. přenesená",J488,0)</f>
        <v>0</v>
      </c>
      <c r="BI488" s="185">
        <f>IF(N488="nulová",J488,0)</f>
        <v>0</v>
      </c>
      <c r="BJ488" s="14" t="s">
        <v>78</v>
      </c>
      <c r="BK488" s="185">
        <f>ROUND(I488*H488,2)</f>
        <v>436776</v>
      </c>
      <c r="BL488" s="14" t="s">
        <v>196</v>
      </c>
      <c r="BM488" s="184" t="s">
        <v>842</v>
      </c>
    </row>
    <row r="489" s="2" customFormat="1">
      <c r="A489" s="29"/>
      <c r="B489" s="30"/>
      <c r="C489" s="31"/>
      <c r="D489" s="186" t="s">
        <v>130</v>
      </c>
      <c r="E489" s="31"/>
      <c r="F489" s="187" t="s">
        <v>843</v>
      </c>
      <c r="G489" s="31"/>
      <c r="H489" s="31"/>
      <c r="I489" s="31"/>
      <c r="J489" s="31"/>
      <c r="K489" s="31"/>
      <c r="L489" s="35"/>
      <c r="M489" s="188"/>
      <c r="N489" s="189"/>
      <c r="O489" s="74"/>
      <c r="P489" s="74"/>
      <c r="Q489" s="74"/>
      <c r="R489" s="74"/>
      <c r="S489" s="74"/>
      <c r="T489" s="75"/>
      <c r="U489" s="29"/>
      <c r="V489" s="29"/>
      <c r="W489" s="29"/>
      <c r="X489" s="29"/>
      <c r="Y489" s="29"/>
      <c r="Z489" s="29"/>
      <c r="AA489" s="29"/>
      <c r="AB489" s="29"/>
      <c r="AC489" s="29"/>
      <c r="AD489" s="29"/>
      <c r="AE489" s="29"/>
      <c r="AT489" s="14" t="s">
        <v>130</v>
      </c>
      <c r="AU489" s="14" t="s">
        <v>80</v>
      </c>
    </row>
    <row r="490" s="2" customFormat="1">
      <c r="A490" s="29"/>
      <c r="B490" s="30"/>
      <c r="C490" s="31"/>
      <c r="D490" s="206" t="s">
        <v>212</v>
      </c>
      <c r="E490" s="31"/>
      <c r="F490" s="207" t="s">
        <v>844</v>
      </c>
      <c r="G490" s="31"/>
      <c r="H490" s="31"/>
      <c r="I490" s="31"/>
      <c r="J490" s="31"/>
      <c r="K490" s="31"/>
      <c r="L490" s="35"/>
      <c r="M490" s="188"/>
      <c r="N490" s="189"/>
      <c r="O490" s="74"/>
      <c r="P490" s="74"/>
      <c r="Q490" s="74"/>
      <c r="R490" s="74"/>
      <c r="S490" s="74"/>
      <c r="T490" s="75"/>
      <c r="U490" s="29"/>
      <c r="V490" s="29"/>
      <c r="W490" s="29"/>
      <c r="X490" s="29"/>
      <c r="Y490" s="29"/>
      <c r="Z490" s="29"/>
      <c r="AA490" s="29"/>
      <c r="AB490" s="29"/>
      <c r="AC490" s="29"/>
      <c r="AD490" s="29"/>
      <c r="AE490" s="29"/>
      <c r="AT490" s="14" t="s">
        <v>212</v>
      </c>
      <c r="AU490" s="14" t="s">
        <v>80</v>
      </c>
    </row>
    <row r="491" s="2" customFormat="1" ht="16.5" customHeight="1">
      <c r="A491" s="29"/>
      <c r="B491" s="30"/>
      <c r="C491" s="208" t="s">
        <v>845</v>
      </c>
      <c r="D491" s="208" t="s">
        <v>275</v>
      </c>
      <c r="E491" s="209" t="s">
        <v>846</v>
      </c>
      <c r="F491" s="210" t="s">
        <v>847</v>
      </c>
      <c r="G491" s="211" t="s">
        <v>139</v>
      </c>
      <c r="H491" s="212">
        <v>2400</v>
      </c>
      <c r="I491" s="213">
        <v>377</v>
      </c>
      <c r="J491" s="213">
        <f>ROUND(I491*H491,2)</f>
        <v>904800</v>
      </c>
      <c r="K491" s="210" t="s">
        <v>210</v>
      </c>
      <c r="L491" s="214"/>
      <c r="M491" s="215" t="s">
        <v>17</v>
      </c>
      <c r="N491" s="216" t="s">
        <v>41</v>
      </c>
      <c r="O491" s="182">
        <v>0</v>
      </c>
      <c r="P491" s="182">
        <f>O491*H491</f>
        <v>0</v>
      </c>
      <c r="Q491" s="182">
        <v>0.0032000000000000002</v>
      </c>
      <c r="R491" s="182">
        <f>Q491*H491</f>
        <v>7.6800000000000006</v>
      </c>
      <c r="S491" s="182">
        <v>0</v>
      </c>
      <c r="T491" s="183">
        <f>S491*H491</f>
        <v>0</v>
      </c>
      <c r="U491" s="29"/>
      <c r="V491" s="29"/>
      <c r="W491" s="29"/>
      <c r="X491" s="29"/>
      <c r="Y491" s="29"/>
      <c r="Z491" s="29"/>
      <c r="AA491" s="29"/>
      <c r="AB491" s="29"/>
      <c r="AC491" s="29"/>
      <c r="AD491" s="29"/>
      <c r="AE491" s="29"/>
      <c r="AR491" s="184" t="s">
        <v>278</v>
      </c>
      <c r="AT491" s="184" t="s">
        <v>275</v>
      </c>
      <c r="AU491" s="184" t="s">
        <v>80</v>
      </c>
      <c r="AY491" s="14" t="s">
        <v>128</v>
      </c>
      <c r="BE491" s="185">
        <f>IF(N491="základní",J491,0)</f>
        <v>904800</v>
      </c>
      <c r="BF491" s="185">
        <f>IF(N491="snížená",J491,0)</f>
        <v>0</v>
      </c>
      <c r="BG491" s="185">
        <f>IF(N491="zákl. přenesená",J491,0)</f>
        <v>0</v>
      </c>
      <c r="BH491" s="185">
        <f>IF(N491="sníž. přenesená",J491,0)</f>
        <v>0</v>
      </c>
      <c r="BI491" s="185">
        <f>IF(N491="nulová",J491,0)</f>
        <v>0</v>
      </c>
      <c r="BJ491" s="14" t="s">
        <v>78</v>
      </c>
      <c r="BK491" s="185">
        <f>ROUND(I491*H491,2)</f>
        <v>904800</v>
      </c>
      <c r="BL491" s="14" t="s">
        <v>196</v>
      </c>
      <c r="BM491" s="184" t="s">
        <v>848</v>
      </c>
    </row>
    <row r="492" s="2" customFormat="1">
      <c r="A492" s="29"/>
      <c r="B492" s="30"/>
      <c r="C492" s="31"/>
      <c r="D492" s="186" t="s">
        <v>130</v>
      </c>
      <c r="E492" s="31"/>
      <c r="F492" s="187" t="s">
        <v>847</v>
      </c>
      <c r="G492" s="31"/>
      <c r="H492" s="31"/>
      <c r="I492" s="31"/>
      <c r="J492" s="31"/>
      <c r="K492" s="31"/>
      <c r="L492" s="35"/>
      <c r="M492" s="188"/>
      <c r="N492" s="189"/>
      <c r="O492" s="74"/>
      <c r="P492" s="74"/>
      <c r="Q492" s="74"/>
      <c r="R492" s="74"/>
      <c r="S492" s="74"/>
      <c r="T492" s="75"/>
      <c r="U492" s="29"/>
      <c r="V492" s="29"/>
      <c r="W492" s="29"/>
      <c r="X492" s="29"/>
      <c r="Y492" s="29"/>
      <c r="Z492" s="29"/>
      <c r="AA492" s="29"/>
      <c r="AB492" s="29"/>
      <c r="AC492" s="29"/>
      <c r="AD492" s="29"/>
      <c r="AE492" s="29"/>
      <c r="AT492" s="14" t="s">
        <v>130</v>
      </c>
      <c r="AU492" s="14" t="s">
        <v>80</v>
      </c>
    </row>
    <row r="493" s="2" customFormat="1" ht="24.15" customHeight="1">
      <c r="A493" s="29"/>
      <c r="B493" s="30"/>
      <c r="C493" s="174" t="s">
        <v>849</v>
      </c>
      <c r="D493" s="174" t="s">
        <v>123</v>
      </c>
      <c r="E493" s="175" t="s">
        <v>850</v>
      </c>
      <c r="F493" s="176" t="s">
        <v>851</v>
      </c>
      <c r="G493" s="177" t="s">
        <v>169</v>
      </c>
      <c r="H493" s="178">
        <v>2400</v>
      </c>
      <c r="I493" s="179">
        <v>72.439999999999998</v>
      </c>
      <c r="J493" s="179">
        <f>ROUND(I493*H493,2)</f>
        <v>173856</v>
      </c>
      <c r="K493" s="176" t="s">
        <v>210</v>
      </c>
      <c r="L493" s="35"/>
      <c r="M493" s="180" t="s">
        <v>17</v>
      </c>
      <c r="N493" s="181" t="s">
        <v>41</v>
      </c>
      <c r="O493" s="182">
        <v>0.10199999999999999</v>
      </c>
      <c r="P493" s="182">
        <f>O493*H493</f>
        <v>244.79999999999998</v>
      </c>
      <c r="Q493" s="182">
        <v>1.84E-05</v>
      </c>
      <c r="R493" s="182">
        <f>Q493*H493</f>
        <v>0.044159999999999998</v>
      </c>
      <c r="S493" s="182">
        <v>0</v>
      </c>
      <c r="T493" s="183">
        <f>S493*H493</f>
        <v>0</v>
      </c>
      <c r="U493" s="29"/>
      <c r="V493" s="29"/>
      <c r="W493" s="29"/>
      <c r="X493" s="29"/>
      <c r="Y493" s="29"/>
      <c r="Z493" s="29"/>
      <c r="AA493" s="29"/>
      <c r="AB493" s="29"/>
      <c r="AC493" s="29"/>
      <c r="AD493" s="29"/>
      <c r="AE493" s="29"/>
      <c r="AR493" s="184" t="s">
        <v>196</v>
      </c>
      <c r="AT493" s="184" t="s">
        <v>123</v>
      </c>
      <c r="AU493" s="184" t="s">
        <v>80</v>
      </c>
      <c r="AY493" s="14" t="s">
        <v>128</v>
      </c>
      <c r="BE493" s="185">
        <f>IF(N493="základní",J493,0)</f>
        <v>173856</v>
      </c>
      <c r="BF493" s="185">
        <f>IF(N493="snížená",J493,0)</f>
        <v>0</v>
      </c>
      <c r="BG493" s="185">
        <f>IF(N493="zákl. přenesená",J493,0)</f>
        <v>0</v>
      </c>
      <c r="BH493" s="185">
        <f>IF(N493="sníž. přenesená",J493,0)</f>
        <v>0</v>
      </c>
      <c r="BI493" s="185">
        <f>IF(N493="nulová",J493,0)</f>
        <v>0</v>
      </c>
      <c r="BJ493" s="14" t="s">
        <v>78</v>
      </c>
      <c r="BK493" s="185">
        <f>ROUND(I493*H493,2)</f>
        <v>173856</v>
      </c>
      <c r="BL493" s="14" t="s">
        <v>196</v>
      </c>
      <c r="BM493" s="184" t="s">
        <v>852</v>
      </c>
    </row>
    <row r="494" s="2" customFormat="1">
      <c r="A494" s="29"/>
      <c r="B494" s="30"/>
      <c r="C494" s="31"/>
      <c r="D494" s="186" t="s">
        <v>130</v>
      </c>
      <c r="E494" s="31"/>
      <c r="F494" s="187" t="s">
        <v>853</v>
      </c>
      <c r="G494" s="31"/>
      <c r="H494" s="31"/>
      <c r="I494" s="31"/>
      <c r="J494" s="31"/>
      <c r="K494" s="31"/>
      <c r="L494" s="35"/>
      <c r="M494" s="188"/>
      <c r="N494" s="189"/>
      <c r="O494" s="74"/>
      <c r="P494" s="74"/>
      <c r="Q494" s="74"/>
      <c r="R494" s="74"/>
      <c r="S494" s="74"/>
      <c r="T494" s="75"/>
      <c r="U494" s="29"/>
      <c r="V494" s="29"/>
      <c r="W494" s="29"/>
      <c r="X494" s="29"/>
      <c r="Y494" s="29"/>
      <c r="Z494" s="29"/>
      <c r="AA494" s="29"/>
      <c r="AB494" s="29"/>
      <c r="AC494" s="29"/>
      <c r="AD494" s="29"/>
      <c r="AE494" s="29"/>
      <c r="AT494" s="14" t="s">
        <v>130</v>
      </c>
      <c r="AU494" s="14" t="s">
        <v>80</v>
      </c>
    </row>
    <row r="495" s="2" customFormat="1">
      <c r="A495" s="29"/>
      <c r="B495" s="30"/>
      <c r="C495" s="31"/>
      <c r="D495" s="206" t="s">
        <v>212</v>
      </c>
      <c r="E495" s="31"/>
      <c r="F495" s="207" t="s">
        <v>854</v>
      </c>
      <c r="G495" s="31"/>
      <c r="H495" s="31"/>
      <c r="I495" s="31"/>
      <c r="J495" s="31"/>
      <c r="K495" s="31"/>
      <c r="L495" s="35"/>
      <c r="M495" s="188"/>
      <c r="N495" s="189"/>
      <c r="O495" s="74"/>
      <c r="P495" s="74"/>
      <c r="Q495" s="74"/>
      <c r="R495" s="74"/>
      <c r="S495" s="74"/>
      <c r="T495" s="75"/>
      <c r="U495" s="29"/>
      <c r="V495" s="29"/>
      <c r="W495" s="29"/>
      <c r="X495" s="29"/>
      <c r="Y495" s="29"/>
      <c r="Z495" s="29"/>
      <c r="AA495" s="29"/>
      <c r="AB495" s="29"/>
      <c r="AC495" s="29"/>
      <c r="AD495" s="29"/>
      <c r="AE495" s="29"/>
      <c r="AT495" s="14" t="s">
        <v>212</v>
      </c>
      <c r="AU495" s="14" t="s">
        <v>80</v>
      </c>
    </row>
    <row r="496" s="2" customFormat="1" ht="16.5" customHeight="1">
      <c r="A496" s="29"/>
      <c r="B496" s="30"/>
      <c r="C496" s="174" t="s">
        <v>855</v>
      </c>
      <c r="D496" s="174" t="s">
        <v>123</v>
      </c>
      <c r="E496" s="175" t="s">
        <v>856</v>
      </c>
      <c r="F496" s="176" t="s">
        <v>857</v>
      </c>
      <c r="G496" s="177" t="s">
        <v>169</v>
      </c>
      <c r="H496" s="178">
        <v>300</v>
      </c>
      <c r="I496" s="179">
        <v>80.170000000000002</v>
      </c>
      <c r="J496" s="179">
        <f>ROUND(I496*H496,2)</f>
        <v>24051</v>
      </c>
      <c r="K496" s="176" t="s">
        <v>210</v>
      </c>
      <c r="L496" s="35"/>
      <c r="M496" s="180" t="s">
        <v>17</v>
      </c>
      <c r="N496" s="181" t="s">
        <v>41</v>
      </c>
      <c r="O496" s="182">
        <v>0.11500000000000001</v>
      </c>
      <c r="P496" s="182">
        <f>O496*H496</f>
        <v>34.5</v>
      </c>
      <c r="Q496" s="182">
        <v>1.4935E-05</v>
      </c>
      <c r="R496" s="182">
        <f>Q496*H496</f>
        <v>0.0044805000000000001</v>
      </c>
      <c r="S496" s="182">
        <v>0</v>
      </c>
      <c r="T496" s="183">
        <f>S496*H496</f>
        <v>0</v>
      </c>
      <c r="U496" s="29"/>
      <c r="V496" s="29"/>
      <c r="W496" s="29"/>
      <c r="X496" s="29"/>
      <c r="Y496" s="29"/>
      <c r="Z496" s="29"/>
      <c r="AA496" s="29"/>
      <c r="AB496" s="29"/>
      <c r="AC496" s="29"/>
      <c r="AD496" s="29"/>
      <c r="AE496" s="29"/>
      <c r="AR496" s="184" t="s">
        <v>196</v>
      </c>
      <c r="AT496" s="184" t="s">
        <v>123</v>
      </c>
      <c r="AU496" s="184" t="s">
        <v>80</v>
      </c>
      <c r="AY496" s="14" t="s">
        <v>128</v>
      </c>
      <c r="BE496" s="185">
        <f>IF(N496="základní",J496,0)</f>
        <v>24051</v>
      </c>
      <c r="BF496" s="185">
        <f>IF(N496="snížená",J496,0)</f>
        <v>0</v>
      </c>
      <c r="BG496" s="185">
        <f>IF(N496="zákl. přenesená",J496,0)</f>
        <v>0</v>
      </c>
      <c r="BH496" s="185">
        <f>IF(N496="sníž. přenesená",J496,0)</f>
        <v>0</v>
      </c>
      <c r="BI496" s="185">
        <f>IF(N496="nulová",J496,0)</f>
        <v>0</v>
      </c>
      <c r="BJ496" s="14" t="s">
        <v>78</v>
      </c>
      <c r="BK496" s="185">
        <f>ROUND(I496*H496,2)</f>
        <v>24051</v>
      </c>
      <c r="BL496" s="14" t="s">
        <v>196</v>
      </c>
      <c r="BM496" s="184" t="s">
        <v>858</v>
      </c>
    </row>
    <row r="497" s="2" customFormat="1">
      <c r="A497" s="29"/>
      <c r="B497" s="30"/>
      <c r="C497" s="31"/>
      <c r="D497" s="186" t="s">
        <v>130</v>
      </c>
      <c r="E497" s="31"/>
      <c r="F497" s="187" t="s">
        <v>859</v>
      </c>
      <c r="G497" s="31"/>
      <c r="H497" s="31"/>
      <c r="I497" s="31"/>
      <c r="J497" s="31"/>
      <c r="K497" s="31"/>
      <c r="L497" s="35"/>
      <c r="M497" s="188"/>
      <c r="N497" s="189"/>
      <c r="O497" s="74"/>
      <c r="P497" s="74"/>
      <c r="Q497" s="74"/>
      <c r="R497" s="74"/>
      <c r="S497" s="74"/>
      <c r="T497" s="75"/>
      <c r="U497" s="29"/>
      <c r="V497" s="29"/>
      <c r="W497" s="29"/>
      <c r="X497" s="29"/>
      <c r="Y497" s="29"/>
      <c r="Z497" s="29"/>
      <c r="AA497" s="29"/>
      <c r="AB497" s="29"/>
      <c r="AC497" s="29"/>
      <c r="AD497" s="29"/>
      <c r="AE497" s="29"/>
      <c r="AT497" s="14" t="s">
        <v>130</v>
      </c>
      <c r="AU497" s="14" t="s">
        <v>80</v>
      </c>
    </row>
    <row r="498" s="2" customFormat="1">
      <c r="A498" s="29"/>
      <c r="B498" s="30"/>
      <c r="C498" s="31"/>
      <c r="D498" s="206" t="s">
        <v>212</v>
      </c>
      <c r="E498" s="31"/>
      <c r="F498" s="207" t="s">
        <v>860</v>
      </c>
      <c r="G498" s="31"/>
      <c r="H498" s="31"/>
      <c r="I498" s="31"/>
      <c r="J498" s="31"/>
      <c r="K498" s="31"/>
      <c r="L498" s="35"/>
      <c r="M498" s="188"/>
      <c r="N498" s="189"/>
      <c r="O498" s="74"/>
      <c r="P498" s="74"/>
      <c r="Q498" s="74"/>
      <c r="R498" s="74"/>
      <c r="S498" s="74"/>
      <c r="T498" s="75"/>
      <c r="U498" s="29"/>
      <c r="V498" s="29"/>
      <c r="W498" s="29"/>
      <c r="X498" s="29"/>
      <c r="Y498" s="29"/>
      <c r="Z498" s="29"/>
      <c r="AA498" s="29"/>
      <c r="AB498" s="29"/>
      <c r="AC498" s="29"/>
      <c r="AD498" s="29"/>
      <c r="AE498" s="29"/>
      <c r="AT498" s="14" t="s">
        <v>212</v>
      </c>
      <c r="AU498" s="14" t="s">
        <v>80</v>
      </c>
    </row>
    <row r="499" s="2" customFormat="1" ht="16.5" customHeight="1">
      <c r="A499" s="29"/>
      <c r="B499" s="30"/>
      <c r="C499" s="208" t="s">
        <v>603</v>
      </c>
      <c r="D499" s="208" t="s">
        <v>275</v>
      </c>
      <c r="E499" s="209" t="s">
        <v>861</v>
      </c>
      <c r="F499" s="210" t="s">
        <v>862</v>
      </c>
      <c r="G499" s="211" t="s">
        <v>169</v>
      </c>
      <c r="H499" s="212">
        <v>350</v>
      </c>
      <c r="I499" s="213">
        <v>34.600000000000001</v>
      </c>
      <c r="J499" s="213">
        <f>ROUND(I499*H499,2)</f>
        <v>12110</v>
      </c>
      <c r="K499" s="210" t="s">
        <v>210</v>
      </c>
      <c r="L499" s="214"/>
      <c r="M499" s="215" t="s">
        <v>17</v>
      </c>
      <c r="N499" s="216" t="s">
        <v>41</v>
      </c>
      <c r="O499" s="182">
        <v>0</v>
      </c>
      <c r="P499" s="182">
        <f>O499*H499</f>
        <v>0</v>
      </c>
      <c r="Q499" s="182">
        <v>0.00022000000000000001</v>
      </c>
      <c r="R499" s="182">
        <f>Q499*H499</f>
        <v>0.076999999999999999</v>
      </c>
      <c r="S499" s="182">
        <v>0</v>
      </c>
      <c r="T499" s="183">
        <f>S499*H499</f>
        <v>0</v>
      </c>
      <c r="U499" s="29"/>
      <c r="V499" s="29"/>
      <c r="W499" s="29"/>
      <c r="X499" s="29"/>
      <c r="Y499" s="29"/>
      <c r="Z499" s="29"/>
      <c r="AA499" s="29"/>
      <c r="AB499" s="29"/>
      <c r="AC499" s="29"/>
      <c r="AD499" s="29"/>
      <c r="AE499" s="29"/>
      <c r="AR499" s="184" t="s">
        <v>278</v>
      </c>
      <c r="AT499" s="184" t="s">
        <v>275</v>
      </c>
      <c r="AU499" s="184" t="s">
        <v>80</v>
      </c>
      <c r="AY499" s="14" t="s">
        <v>128</v>
      </c>
      <c r="BE499" s="185">
        <f>IF(N499="základní",J499,0)</f>
        <v>12110</v>
      </c>
      <c r="BF499" s="185">
        <f>IF(N499="snížená",J499,0)</f>
        <v>0</v>
      </c>
      <c r="BG499" s="185">
        <f>IF(N499="zákl. přenesená",J499,0)</f>
        <v>0</v>
      </c>
      <c r="BH499" s="185">
        <f>IF(N499="sníž. přenesená",J499,0)</f>
        <v>0</v>
      </c>
      <c r="BI499" s="185">
        <f>IF(N499="nulová",J499,0)</f>
        <v>0</v>
      </c>
      <c r="BJ499" s="14" t="s">
        <v>78</v>
      </c>
      <c r="BK499" s="185">
        <f>ROUND(I499*H499,2)</f>
        <v>12110</v>
      </c>
      <c r="BL499" s="14" t="s">
        <v>196</v>
      </c>
      <c r="BM499" s="184" t="s">
        <v>863</v>
      </c>
    </row>
    <row r="500" s="2" customFormat="1">
      <c r="A500" s="29"/>
      <c r="B500" s="30"/>
      <c r="C500" s="31"/>
      <c r="D500" s="186" t="s">
        <v>130</v>
      </c>
      <c r="E500" s="31"/>
      <c r="F500" s="187" t="s">
        <v>862</v>
      </c>
      <c r="G500" s="31"/>
      <c r="H500" s="31"/>
      <c r="I500" s="31"/>
      <c r="J500" s="31"/>
      <c r="K500" s="31"/>
      <c r="L500" s="35"/>
      <c r="M500" s="188"/>
      <c r="N500" s="189"/>
      <c r="O500" s="74"/>
      <c r="P500" s="74"/>
      <c r="Q500" s="74"/>
      <c r="R500" s="74"/>
      <c r="S500" s="74"/>
      <c r="T500" s="75"/>
      <c r="U500" s="29"/>
      <c r="V500" s="29"/>
      <c r="W500" s="29"/>
      <c r="X500" s="29"/>
      <c r="Y500" s="29"/>
      <c r="Z500" s="29"/>
      <c r="AA500" s="29"/>
      <c r="AB500" s="29"/>
      <c r="AC500" s="29"/>
      <c r="AD500" s="29"/>
      <c r="AE500" s="29"/>
      <c r="AT500" s="14" t="s">
        <v>130</v>
      </c>
      <c r="AU500" s="14" t="s">
        <v>80</v>
      </c>
    </row>
    <row r="501" s="2" customFormat="1" ht="24.15" customHeight="1">
      <c r="A501" s="29"/>
      <c r="B501" s="30"/>
      <c r="C501" s="174" t="s">
        <v>864</v>
      </c>
      <c r="D501" s="174" t="s">
        <v>123</v>
      </c>
      <c r="E501" s="175" t="s">
        <v>865</v>
      </c>
      <c r="F501" s="176" t="s">
        <v>866</v>
      </c>
      <c r="G501" s="177" t="s">
        <v>356</v>
      </c>
      <c r="H501" s="178">
        <v>40</v>
      </c>
      <c r="I501" s="179">
        <v>627.40999999999997</v>
      </c>
      <c r="J501" s="179">
        <f>ROUND(I501*H501,2)</f>
        <v>25096.400000000001</v>
      </c>
      <c r="K501" s="176" t="s">
        <v>210</v>
      </c>
      <c r="L501" s="35"/>
      <c r="M501" s="180" t="s">
        <v>17</v>
      </c>
      <c r="N501" s="181" t="s">
        <v>41</v>
      </c>
      <c r="O501" s="182">
        <v>0.67200000000000004</v>
      </c>
      <c r="P501" s="182">
        <f>O501*H501</f>
        <v>26.880000000000003</v>
      </c>
      <c r="Q501" s="182">
        <v>0</v>
      </c>
      <c r="R501" s="182">
        <f>Q501*H501</f>
        <v>0</v>
      </c>
      <c r="S501" s="182">
        <v>0</v>
      </c>
      <c r="T501" s="183">
        <f>S501*H501</f>
        <v>0</v>
      </c>
      <c r="U501" s="29"/>
      <c r="V501" s="29"/>
      <c r="W501" s="29"/>
      <c r="X501" s="29"/>
      <c r="Y501" s="29"/>
      <c r="Z501" s="29"/>
      <c r="AA501" s="29"/>
      <c r="AB501" s="29"/>
      <c r="AC501" s="29"/>
      <c r="AD501" s="29"/>
      <c r="AE501" s="29"/>
      <c r="AR501" s="184" t="s">
        <v>196</v>
      </c>
      <c r="AT501" s="184" t="s">
        <v>123</v>
      </c>
      <c r="AU501" s="184" t="s">
        <v>80</v>
      </c>
      <c r="AY501" s="14" t="s">
        <v>128</v>
      </c>
      <c r="BE501" s="185">
        <f>IF(N501="základní",J501,0)</f>
        <v>25096.400000000001</v>
      </c>
      <c r="BF501" s="185">
        <f>IF(N501="snížená",J501,0)</f>
        <v>0</v>
      </c>
      <c r="BG501" s="185">
        <f>IF(N501="zákl. přenesená",J501,0)</f>
        <v>0</v>
      </c>
      <c r="BH501" s="185">
        <f>IF(N501="sníž. přenesená",J501,0)</f>
        <v>0</v>
      </c>
      <c r="BI501" s="185">
        <f>IF(N501="nulová",J501,0)</f>
        <v>0</v>
      </c>
      <c r="BJ501" s="14" t="s">
        <v>78</v>
      </c>
      <c r="BK501" s="185">
        <f>ROUND(I501*H501,2)</f>
        <v>25096.400000000001</v>
      </c>
      <c r="BL501" s="14" t="s">
        <v>196</v>
      </c>
      <c r="BM501" s="184" t="s">
        <v>867</v>
      </c>
    </row>
    <row r="502" s="2" customFormat="1">
      <c r="A502" s="29"/>
      <c r="B502" s="30"/>
      <c r="C502" s="31"/>
      <c r="D502" s="186" t="s">
        <v>130</v>
      </c>
      <c r="E502" s="31"/>
      <c r="F502" s="187" t="s">
        <v>868</v>
      </c>
      <c r="G502" s="31"/>
      <c r="H502" s="31"/>
      <c r="I502" s="31"/>
      <c r="J502" s="31"/>
      <c r="K502" s="31"/>
      <c r="L502" s="35"/>
      <c r="M502" s="188"/>
      <c r="N502" s="189"/>
      <c r="O502" s="74"/>
      <c r="P502" s="74"/>
      <c r="Q502" s="74"/>
      <c r="R502" s="74"/>
      <c r="S502" s="74"/>
      <c r="T502" s="75"/>
      <c r="U502" s="29"/>
      <c r="V502" s="29"/>
      <c r="W502" s="29"/>
      <c r="X502" s="29"/>
      <c r="Y502" s="29"/>
      <c r="Z502" s="29"/>
      <c r="AA502" s="29"/>
      <c r="AB502" s="29"/>
      <c r="AC502" s="29"/>
      <c r="AD502" s="29"/>
      <c r="AE502" s="29"/>
      <c r="AT502" s="14" t="s">
        <v>130</v>
      </c>
      <c r="AU502" s="14" t="s">
        <v>80</v>
      </c>
    </row>
    <row r="503" s="2" customFormat="1">
      <c r="A503" s="29"/>
      <c r="B503" s="30"/>
      <c r="C503" s="31"/>
      <c r="D503" s="206" t="s">
        <v>212</v>
      </c>
      <c r="E503" s="31"/>
      <c r="F503" s="207" t="s">
        <v>869</v>
      </c>
      <c r="G503" s="31"/>
      <c r="H503" s="31"/>
      <c r="I503" s="31"/>
      <c r="J503" s="31"/>
      <c r="K503" s="31"/>
      <c r="L503" s="35"/>
      <c r="M503" s="188"/>
      <c r="N503" s="189"/>
      <c r="O503" s="74"/>
      <c r="P503" s="74"/>
      <c r="Q503" s="74"/>
      <c r="R503" s="74"/>
      <c r="S503" s="74"/>
      <c r="T503" s="75"/>
      <c r="U503" s="29"/>
      <c r="V503" s="29"/>
      <c r="W503" s="29"/>
      <c r="X503" s="29"/>
      <c r="Y503" s="29"/>
      <c r="Z503" s="29"/>
      <c r="AA503" s="29"/>
      <c r="AB503" s="29"/>
      <c r="AC503" s="29"/>
      <c r="AD503" s="29"/>
      <c r="AE503" s="29"/>
      <c r="AT503" s="14" t="s">
        <v>212</v>
      </c>
      <c r="AU503" s="14" t="s">
        <v>80</v>
      </c>
    </row>
    <row r="504" s="12" customFormat="1" ht="22.8" customHeight="1">
      <c r="A504" s="12"/>
      <c r="B504" s="191"/>
      <c r="C504" s="192"/>
      <c r="D504" s="193" t="s">
        <v>69</v>
      </c>
      <c r="E504" s="204" t="s">
        <v>870</v>
      </c>
      <c r="F504" s="204" t="s">
        <v>871</v>
      </c>
      <c r="G504" s="192"/>
      <c r="H504" s="192"/>
      <c r="I504" s="192"/>
      <c r="J504" s="205">
        <f>BK504</f>
        <v>2015616.5</v>
      </c>
      <c r="K504" s="192"/>
      <c r="L504" s="196"/>
      <c r="M504" s="197"/>
      <c r="N504" s="198"/>
      <c r="O504" s="198"/>
      <c r="P504" s="199">
        <f>SUM(P505:P525)</f>
        <v>1634.56</v>
      </c>
      <c r="Q504" s="198"/>
      <c r="R504" s="199">
        <f>SUM(R505:R525)</f>
        <v>9.152000000000001</v>
      </c>
      <c r="S504" s="198"/>
      <c r="T504" s="200">
        <f>SUM(T505:T525)</f>
        <v>81.5</v>
      </c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R504" s="201" t="s">
        <v>80</v>
      </c>
      <c r="AT504" s="202" t="s">
        <v>69</v>
      </c>
      <c r="AU504" s="202" t="s">
        <v>78</v>
      </c>
      <c r="AY504" s="201" t="s">
        <v>128</v>
      </c>
      <c r="BK504" s="203">
        <f>SUM(BK505:BK525)</f>
        <v>2015616.5</v>
      </c>
    </row>
    <row r="505" s="2" customFormat="1" ht="24.15" customHeight="1">
      <c r="A505" s="29"/>
      <c r="B505" s="30"/>
      <c r="C505" s="174" t="s">
        <v>608</v>
      </c>
      <c r="D505" s="174" t="s">
        <v>123</v>
      </c>
      <c r="E505" s="175" t="s">
        <v>872</v>
      </c>
      <c r="F505" s="176" t="s">
        <v>873</v>
      </c>
      <c r="G505" s="177" t="s">
        <v>139</v>
      </c>
      <c r="H505" s="178">
        <v>1000</v>
      </c>
      <c r="I505" s="179">
        <v>137.38999999999999</v>
      </c>
      <c r="J505" s="179">
        <f>ROUND(I505*H505,2)</f>
        <v>137390</v>
      </c>
      <c r="K505" s="176" t="s">
        <v>210</v>
      </c>
      <c r="L505" s="35"/>
      <c r="M505" s="180" t="s">
        <v>17</v>
      </c>
      <c r="N505" s="181" t="s">
        <v>41</v>
      </c>
      <c r="O505" s="182">
        <v>0.29499999999999998</v>
      </c>
      <c r="P505" s="182">
        <f>O505*H505</f>
        <v>295</v>
      </c>
      <c r="Q505" s="182">
        <v>0</v>
      </c>
      <c r="R505" s="182">
        <f>Q505*H505</f>
        <v>0</v>
      </c>
      <c r="S505" s="182">
        <v>0.081500000000000003</v>
      </c>
      <c r="T505" s="183">
        <f>S505*H505</f>
        <v>81.5</v>
      </c>
      <c r="U505" s="29"/>
      <c r="V505" s="29"/>
      <c r="W505" s="29"/>
      <c r="X505" s="29"/>
      <c r="Y505" s="29"/>
      <c r="Z505" s="29"/>
      <c r="AA505" s="29"/>
      <c r="AB505" s="29"/>
      <c r="AC505" s="29"/>
      <c r="AD505" s="29"/>
      <c r="AE505" s="29"/>
      <c r="AR505" s="184" t="s">
        <v>196</v>
      </c>
      <c r="AT505" s="184" t="s">
        <v>123</v>
      </c>
      <c r="AU505" s="184" t="s">
        <v>80</v>
      </c>
      <c r="AY505" s="14" t="s">
        <v>128</v>
      </c>
      <c r="BE505" s="185">
        <f>IF(N505="základní",J505,0)</f>
        <v>137390</v>
      </c>
      <c r="BF505" s="185">
        <f>IF(N505="snížená",J505,0)</f>
        <v>0</v>
      </c>
      <c r="BG505" s="185">
        <f>IF(N505="zákl. přenesená",J505,0)</f>
        <v>0</v>
      </c>
      <c r="BH505" s="185">
        <f>IF(N505="sníž. přenesená",J505,0)</f>
        <v>0</v>
      </c>
      <c r="BI505" s="185">
        <f>IF(N505="nulová",J505,0)</f>
        <v>0</v>
      </c>
      <c r="BJ505" s="14" t="s">
        <v>78</v>
      </c>
      <c r="BK505" s="185">
        <f>ROUND(I505*H505,2)</f>
        <v>137390</v>
      </c>
      <c r="BL505" s="14" t="s">
        <v>196</v>
      </c>
      <c r="BM505" s="184" t="s">
        <v>874</v>
      </c>
    </row>
    <row r="506" s="2" customFormat="1">
      <c r="A506" s="29"/>
      <c r="B506" s="30"/>
      <c r="C506" s="31"/>
      <c r="D506" s="186" t="s">
        <v>130</v>
      </c>
      <c r="E506" s="31"/>
      <c r="F506" s="187" t="s">
        <v>875</v>
      </c>
      <c r="G506" s="31"/>
      <c r="H506" s="31"/>
      <c r="I506" s="31"/>
      <c r="J506" s="31"/>
      <c r="K506" s="31"/>
      <c r="L506" s="35"/>
      <c r="M506" s="188"/>
      <c r="N506" s="189"/>
      <c r="O506" s="74"/>
      <c r="P506" s="74"/>
      <c r="Q506" s="74"/>
      <c r="R506" s="74"/>
      <c r="S506" s="74"/>
      <c r="T506" s="75"/>
      <c r="U506" s="29"/>
      <c r="V506" s="29"/>
      <c r="W506" s="29"/>
      <c r="X506" s="29"/>
      <c r="Y506" s="29"/>
      <c r="Z506" s="29"/>
      <c r="AA506" s="29"/>
      <c r="AB506" s="29"/>
      <c r="AC506" s="29"/>
      <c r="AD506" s="29"/>
      <c r="AE506" s="29"/>
      <c r="AT506" s="14" t="s">
        <v>130</v>
      </c>
      <c r="AU506" s="14" t="s">
        <v>80</v>
      </c>
    </row>
    <row r="507" s="2" customFormat="1">
      <c r="A507" s="29"/>
      <c r="B507" s="30"/>
      <c r="C507" s="31"/>
      <c r="D507" s="206" t="s">
        <v>212</v>
      </c>
      <c r="E507" s="31"/>
      <c r="F507" s="207" t="s">
        <v>876</v>
      </c>
      <c r="G507" s="31"/>
      <c r="H507" s="31"/>
      <c r="I507" s="31"/>
      <c r="J507" s="31"/>
      <c r="K507" s="31"/>
      <c r="L507" s="35"/>
      <c r="M507" s="188"/>
      <c r="N507" s="189"/>
      <c r="O507" s="74"/>
      <c r="P507" s="74"/>
      <c r="Q507" s="74"/>
      <c r="R507" s="74"/>
      <c r="S507" s="74"/>
      <c r="T507" s="75"/>
      <c r="U507" s="29"/>
      <c r="V507" s="29"/>
      <c r="W507" s="29"/>
      <c r="X507" s="29"/>
      <c r="Y507" s="29"/>
      <c r="Z507" s="29"/>
      <c r="AA507" s="29"/>
      <c r="AB507" s="29"/>
      <c r="AC507" s="29"/>
      <c r="AD507" s="29"/>
      <c r="AE507" s="29"/>
      <c r="AT507" s="14" t="s">
        <v>212</v>
      </c>
      <c r="AU507" s="14" t="s">
        <v>80</v>
      </c>
    </row>
    <row r="508" s="2" customFormat="1" ht="16.5" customHeight="1">
      <c r="A508" s="29"/>
      <c r="B508" s="30"/>
      <c r="C508" s="174" t="s">
        <v>877</v>
      </c>
      <c r="D508" s="174" t="s">
        <v>123</v>
      </c>
      <c r="E508" s="175" t="s">
        <v>878</v>
      </c>
      <c r="F508" s="176" t="s">
        <v>879</v>
      </c>
      <c r="G508" s="177" t="s">
        <v>139</v>
      </c>
      <c r="H508" s="178">
        <v>1000</v>
      </c>
      <c r="I508" s="179">
        <v>63</v>
      </c>
      <c r="J508" s="179">
        <f>ROUND(I508*H508,2)</f>
        <v>63000</v>
      </c>
      <c r="K508" s="176" t="s">
        <v>210</v>
      </c>
      <c r="L508" s="35"/>
      <c r="M508" s="180" t="s">
        <v>17</v>
      </c>
      <c r="N508" s="181" t="s">
        <v>41</v>
      </c>
      <c r="O508" s="182">
        <v>0.043999999999999997</v>
      </c>
      <c r="P508" s="182">
        <f>O508*H508</f>
        <v>44</v>
      </c>
      <c r="Q508" s="182">
        <v>0.00029999999999999997</v>
      </c>
      <c r="R508" s="182">
        <f>Q508*H508</f>
        <v>0.29999999999999999</v>
      </c>
      <c r="S508" s="182">
        <v>0</v>
      </c>
      <c r="T508" s="183">
        <f>S508*H508</f>
        <v>0</v>
      </c>
      <c r="U508" s="29"/>
      <c r="V508" s="29"/>
      <c r="W508" s="29"/>
      <c r="X508" s="29"/>
      <c r="Y508" s="29"/>
      <c r="Z508" s="29"/>
      <c r="AA508" s="29"/>
      <c r="AB508" s="29"/>
      <c r="AC508" s="29"/>
      <c r="AD508" s="29"/>
      <c r="AE508" s="29"/>
      <c r="AR508" s="184" t="s">
        <v>196</v>
      </c>
      <c r="AT508" s="184" t="s">
        <v>123</v>
      </c>
      <c r="AU508" s="184" t="s">
        <v>80</v>
      </c>
      <c r="AY508" s="14" t="s">
        <v>128</v>
      </c>
      <c r="BE508" s="185">
        <f>IF(N508="základní",J508,0)</f>
        <v>63000</v>
      </c>
      <c r="BF508" s="185">
        <f>IF(N508="snížená",J508,0)</f>
        <v>0</v>
      </c>
      <c r="BG508" s="185">
        <f>IF(N508="zákl. přenesená",J508,0)</f>
        <v>0</v>
      </c>
      <c r="BH508" s="185">
        <f>IF(N508="sníž. přenesená",J508,0)</f>
        <v>0</v>
      </c>
      <c r="BI508" s="185">
        <f>IF(N508="nulová",J508,0)</f>
        <v>0</v>
      </c>
      <c r="BJ508" s="14" t="s">
        <v>78</v>
      </c>
      <c r="BK508" s="185">
        <f>ROUND(I508*H508,2)</f>
        <v>63000</v>
      </c>
      <c r="BL508" s="14" t="s">
        <v>196</v>
      </c>
      <c r="BM508" s="184" t="s">
        <v>880</v>
      </c>
    </row>
    <row r="509" s="2" customFormat="1">
      <c r="A509" s="29"/>
      <c r="B509" s="30"/>
      <c r="C509" s="31"/>
      <c r="D509" s="186" t="s">
        <v>130</v>
      </c>
      <c r="E509" s="31"/>
      <c r="F509" s="187" t="s">
        <v>881</v>
      </c>
      <c r="G509" s="31"/>
      <c r="H509" s="31"/>
      <c r="I509" s="31"/>
      <c r="J509" s="31"/>
      <c r="K509" s="31"/>
      <c r="L509" s="35"/>
      <c r="M509" s="188"/>
      <c r="N509" s="189"/>
      <c r="O509" s="74"/>
      <c r="P509" s="74"/>
      <c r="Q509" s="74"/>
      <c r="R509" s="74"/>
      <c r="S509" s="74"/>
      <c r="T509" s="75"/>
      <c r="U509" s="29"/>
      <c r="V509" s="29"/>
      <c r="W509" s="29"/>
      <c r="X509" s="29"/>
      <c r="Y509" s="29"/>
      <c r="Z509" s="29"/>
      <c r="AA509" s="29"/>
      <c r="AB509" s="29"/>
      <c r="AC509" s="29"/>
      <c r="AD509" s="29"/>
      <c r="AE509" s="29"/>
      <c r="AT509" s="14" t="s">
        <v>130</v>
      </c>
      <c r="AU509" s="14" t="s">
        <v>80</v>
      </c>
    </row>
    <row r="510" s="2" customFormat="1">
      <c r="A510" s="29"/>
      <c r="B510" s="30"/>
      <c r="C510" s="31"/>
      <c r="D510" s="206" t="s">
        <v>212</v>
      </c>
      <c r="E510" s="31"/>
      <c r="F510" s="207" t="s">
        <v>882</v>
      </c>
      <c r="G510" s="31"/>
      <c r="H510" s="31"/>
      <c r="I510" s="31"/>
      <c r="J510" s="31"/>
      <c r="K510" s="31"/>
      <c r="L510" s="35"/>
      <c r="M510" s="188"/>
      <c r="N510" s="189"/>
      <c r="O510" s="74"/>
      <c r="P510" s="74"/>
      <c r="Q510" s="74"/>
      <c r="R510" s="74"/>
      <c r="S510" s="74"/>
      <c r="T510" s="75"/>
      <c r="U510" s="29"/>
      <c r="V510" s="29"/>
      <c r="W510" s="29"/>
      <c r="X510" s="29"/>
      <c r="Y510" s="29"/>
      <c r="Z510" s="29"/>
      <c r="AA510" s="29"/>
      <c r="AB510" s="29"/>
      <c r="AC510" s="29"/>
      <c r="AD510" s="29"/>
      <c r="AE510" s="29"/>
      <c r="AT510" s="14" t="s">
        <v>212</v>
      </c>
      <c r="AU510" s="14" t="s">
        <v>80</v>
      </c>
    </row>
    <row r="511" s="2" customFormat="1" ht="37.8" customHeight="1">
      <c r="A511" s="29"/>
      <c r="B511" s="30"/>
      <c r="C511" s="174" t="s">
        <v>614</v>
      </c>
      <c r="D511" s="174" t="s">
        <v>123</v>
      </c>
      <c r="E511" s="175" t="s">
        <v>883</v>
      </c>
      <c r="F511" s="176" t="s">
        <v>884</v>
      </c>
      <c r="G511" s="177" t="s">
        <v>139</v>
      </c>
      <c r="H511" s="178">
        <v>1000</v>
      </c>
      <c r="I511" s="179">
        <v>560.55999999999995</v>
      </c>
      <c r="J511" s="179">
        <f>ROUND(I511*H511,2)</f>
        <v>560560</v>
      </c>
      <c r="K511" s="176" t="s">
        <v>210</v>
      </c>
      <c r="L511" s="35"/>
      <c r="M511" s="180" t="s">
        <v>17</v>
      </c>
      <c r="N511" s="181" t="s">
        <v>41</v>
      </c>
      <c r="O511" s="182">
        <v>0.39700000000000002</v>
      </c>
      <c r="P511" s="182">
        <f>O511*H511</f>
        <v>397</v>
      </c>
      <c r="Q511" s="182">
        <v>0.0035000000000000001</v>
      </c>
      <c r="R511" s="182">
        <f>Q511*H511</f>
        <v>3.5</v>
      </c>
      <c r="S511" s="182">
        <v>0</v>
      </c>
      <c r="T511" s="183">
        <f>S511*H511</f>
        <v>0</v>
      </c>
      <c r="U511" s="29"/>
      <c r="V511" s="29"/>
      <c r="W511" s="29"/>
      <c r="X511" s="29"/>
      <c r="Y511" s="29"/>
      <c r="Z511" s="29"/>
      <c r="AA511" s="29"/>
      <c r="AB511" s="29"/>
      <c r="AC511" s="29"/>
      <c r="AD511" s="29"/>
      <c r="AE511" s="29"/>
      <c r="AR511" s="184" t="s">
        <v>196</v>
      </c>
      <c r="AT511" s="184" t="s">
        <v>123</v>
      </c>
      <c r="AU511" s="184" t="s">
        <v>80</v>
      </c>
      <c r="AY511" s="14" t="s">
        <v>128</v>
      </c>
      <c r="BE511" s="185">
        <f>IF(N511="základní",J511,0)</f>
        <v>560560</v>
      </c>
      <c r="BF511" s="185">
        <f>IF(N511="snížená",J511,0)</f>
        <v>0</v>
      </c>
      <c r="BG511" s="185">
        <f>IF(N511="zákl. přenesená",J511,0)</f>
        <v>0</v>
      </c>
      <c r="BH511" s="185">
        <f>IF(N511="sníž. přenesená",J511,0)</f>
        <v>0</v>
      </c>
      <c r="BI511" s="185">
        <f>IF(N511="nulová",J511,0)</f>
        <v>0</v>
      </c>
      <c r="BJ511" s="14" t="s">
        <v>78</v>
      </c>
      <c r="BK511" s="185">
        <f>ROUND(I511*H511,2)</f>
        <v>560560</v>
      </c>
      <c r="BL511" s="14" t="s">
        <v>196</v>
      </c>
      <c r="BM511" s="184" t="s">
        <v>885</v>
      </c>
    </row>
    <row r="512" s="2" customFormat="1">
      <c r="A512" s="29"/>
      <c r="B512" s="30"/>
      <c r="C512" s="31"/>
      <c r="D512" s="186" t="s">
        <v>130</v>
      </c>
      <c r="E512" s="31"/>
      <c r="F512" s="187" t="s">
        <v>886</v>
      </c>
      <c r="G512" s="31"/>
      <c r="H512" s="31"/>
      <c r="I512" s="31"/>
      <c r="J512" s="31"/>
      <c r="K512" s="31"/>
      <c r="L512" s="35"/>
      <c r="M512" s="188"/>
      <c r="N512" s="189"/>
      <c r="O512" s="74"/>
      <c r="P512" s="74"/>
      <c r="Q512" s="74"/>
      <c r="R512" s="74"/>
      <c r="S512" s="74"/>
      <c r="T512" s="75"/>
      <c r="U512" s="29"/>
      <c r="V512" s="29"/>
      <c r="W512" s="29"/>
      <c r="X512" s="29"/>
      <c r="Y512" s="29"/>
      <c r="Z512" s="29"/>
      <c r="AA512" s="29"/>
      <c r="AB512" s="29"/>
      <c r="AC512" s="29"/>
      <c r="AD512" s="29"/>
      <c r="AE512" s="29"/>
      <c r="AT512" s="14" t="s">
        <v>130</v>
      </c>
      <c r="AU512" s="14" t="s">
        <v>80</v>
      </c>
    </row>
    <row r="513" s="2" customFormat="1">
      <c r="A513" s="29"/>
      <c r="B513" s="30"/>
      <c r="C513" s="31"/>
      <c r="D513" s="206" t="s">
        <v>212</v>
      </c>
      <c r="E513" s="31"/>
      <c r="F513" s="207" t="s">
        <v>887</v>
      </c>
      <c r="G513" s="31"/>
      <c r="H513" s="31"/>
      <c r="I513" s="31"/>
      <c r="J513" s="31"/>
      <c r="K513" s="31"/>
      <c r="L513" s="35"/>
      <c r="M513" s="188"/>
      <c r="N513" s="189"/>
      <c r="O513" s="74"/>
      <c r="P513" s="74"/>
      <c r="Q513" s="74"/>
      <c r="R513" s="74"/>
      <c r="S513" s="74"/>
      <c r="T513" s="75"/>
      <c r="U513" s="29"/>
      <c r="V513" s="29"/>
      <c r="W513" s="29"/>
      <c r="X513" s="29"/>
      <c r="Y513" s="29"/>
      <c r="Z513" s="29"/>
      <c r="AA513" s="29"/>
      <c r="AB513" s="29"/>
      <c r="AC513" s="29"/>
      <c r="AD513" s="29"/>
      <c r="AE513" s="29"/>
      <c r="AT513" s="14" t="s">
        <v>212</v>
      </c>
      <c r="AU513" s="14" t="s">
        <v>80</v>
      </c>
    </row>
    <row r="514" s="2" customFormat="1" ht="33" customHeight="1">
      <c r="A514" s="29"/>
      <c r="B514" s="30"/>
      <c r="C514" s="174" t="s">
        <v>888</v>
      </c>
      <c r="D514" s="174" t="s">
        <v>123</v>
      </c>
      <c r="E514" s="175" t="s">
        <v>889</v>
      </c>
      <c r="F514" s="176" t="s">
        <v>890</v>
      </c>
      <c r="G514" s="177" t="s">
        <v>139</v>
      </c>
      <c r="H514" s="178">
        <v>1000</v>
      </c>
      <c r="I514" s="179">
        <v>801.98000000000002</v>
      </c>
      <c r="J514" s="179">
        <f>ROUND(I514*H514,2)</f>
        <v>801980</v>
      </c>
      <c r="K514" s="176" t="s">
        <v>210</v>
      </c>
      <c r="L514" s="35"/>
      <c r="M514" s="180" t="s">
        <v>17</v>
      </c>
      <c r="N514" s="181" t="s">
        <v>41</v>
      </c>
      <c r="O514" s="182">
        <v>0.89000000000000001</v>
      </c>
      <c r="P514" s="182">
        <f>O514*H514</f>
        <v>890</v>
      </c>
      <c r="Q514" s="182">
        <v>0.005352</v>
      </c>
      <c r="R514" s="182">
        <f>Q514*H514</f>
        <v>5.3520000000000003</v>
      </c>
      <c r="S514" s="182">
        <v>0</v>
      </c>
      <c r="T514" s="183">
        <f>S514*H514</f>
        <v>0</v>
      </c>
      <c r="U514" s="29"/>
      <c r="V514" s="29"/>
      <c r="W514" s="29"/>
      <c r="X514" s="29"/>
      <c r="Y514" s="29"/>
      <c r="Z514" s="29"/>
      <c r="AA514" s="29"/>
      <c r="AB514" s="29"/>
      <c r="AC514" s="29"/>
      <c r="AD514" s="29"/>
      <c r="AE514" s="29"/>
      <c r="AR514" s="184" t="s">
        <v>196</v>
      </c>
      <c r="AT514" s="184" t="s">
        <v>123</v>
      </c>
      <c r="AU514" s="184" t="s">
        <v>80</v>
      </c>
      <c r="AY514" s="14" t="s">
        <v>128</v>
      </c>
      <c r="BE514" s="185">
        <f>IF(N514="základní",J514,0)</f>
        <v>801980</v>
      </c>
      <c r="BF514" s="185">
        <f>IF(N514="snížená",J514,0)</f>
        <v>0</v>
      </c>
      <c r="BG514" s="185">
        <f>IF(N514="zákl. přenesená",J514,0)</f>
        <v>0</v>
      </c>
      <c r="BH514" s="185">
        <f>IF(N514="sníž. přenesená",J514,0)</f>
        <v>0</v>
      </c>
      <c r="BI514" s="185">
        <f>IF(N514="nulová",J514,0)</f>
        <v>0</v>
      </c>
      <c r="BJ514" s="14" t="s">
        <v>78</v>
      </c>
      <c r="BK514" s="185">
        <f>ROUND(I514*H514,2)</f>
        <v>801980</v>
      </c>
      <c r="BL514" s="14" t="s">
        <v>196</v>
      </c>
      <c r="BM514" s="184" t="s">
        <v>891</v>
      </c>
    </row>
    <row r="515" s="2" customFormat="1">
      <c r="A515" s="29"/>
      <c r="B515" s="30"/>
      <c r="C515" s="31"/>
      <c r="D515" s="186" t="s">
        <v>130</v>
      </c>
      <c r="E515" s="31"/>
      <c r="F515" s="187" t="s">
        <v>892</v>
      </c>
      <c r="G515" s="31"/>
      <c r="H515" s="31"/>
      <c r="I515" s="31"/>
      <c r="J515" s="31"/>
      <c r="K515" s="31"/>
      <c r="L515" s="35"/>
      <c r="M515" s="188"/>
      <c r="N515" s="189"/>
      <c r="O515" s="74"/>
      <c r="P515" s="74"/>
      <c r="Q515" s="74"/>
      <c r="R515" s="74"/>
      <c r="S515" s="74"/>
      <c r="T515" s="75"/>
      <c r="U515" s="29"/>
      <c r="V515" s="29"/>
      <c r="W515" s="29"/>
      <c r="X515" s="29"/>
      <c r="Y515" s="29"/>
      <c r="Z515" s="29"/>
      <c r="AA515" s="29"/>
      <c r="AB515" s="29"/>
      <c r="AC515" s="29"/>
      <c r="AD515" s="29"/>
      <c r="AE515" s="29"/>
      <c r="AT515" s="14" t="s">
        <v>130</v>
      </c>
      <c r="AU515" s="14" t="s">
        <v>80</v>
      </c>
    </row>
    <row r="516" s="2" customFormat="1">
      <c r="A516" s="29"/>
      <c r="B516" s="30"/>
      <c r="C516" s="31"/>
      <c r="D516" s="206" t="s">
        <v>212</v>
      </c>
      <c r="E516" s="31"/>
      <c r="F516" s="207" t="s">
        <v>893</v>
      </c>
      <c r="G516" s="31"/>
      <c r="H516" s="31"/>
      <c r="I516" s="31"/>
      <c r="J516" s="31"/>
      <c r="K516" s="31"/>
      <c r="L516" s="35"/>
      <c r="M516" s="188"/>
      <c r="N516" s="189"/>
      <c r="O516" s="74"/>
      <c r="P516" s="74"/>
      <c r="Q516" s="74"/>
      <c r="R516" s="74"/>
      <c r="S516" s="74"/>
      <c r="T516" s="75"/>
      <c r="U516" s="29"/>
      <c r="V516" s="29"/>
      <c r="W516" s="29"/>
      <c r="X516" s="29"/>
      <c r="Y516" s="29"/>
      <c r="Z516" s="29"/>
      <c r="AA516" s="29"/>
      <c r="AB516" s="29"/>
      <c r="AC516" s="29"/>
      <c r="AD516" s="29"/>
      <c r="AE516" s="29"/>
      <c r="AT516" s="14" t="s">
        <v>212</v>
      </c>
      <c r="AU516" s="14" t="s">
        <v>80</v>
      </c>
    </row>
    <row r="517" s="2" customFormat="1" ht="16.5" customHeight="1">
      <c r="A517" s="29"/>
      <c r="B517" s="30"/>
      <c r="C517" s="208" t="s">
        <v>617</v>
      </c>
      <c r="D517" s="208" t="s">
        <v>275</v>
      </c>
      <c r="E517" s="209" t="s">
        <v>894</v>
      </c>
      <c r="F517" s="210" t="s">
        <v>895</v>
      </c>
      <c r="G517" s="211" t="s">
        <v>139</v>
      </c>
      <c r="H517" s="212">
        <v>1050</v>
      </c>
      <c r="I517" s="213">
        <v>310</v>
      </c>
      <c r="J517" s="213">
        <f>ROUND(I517*H517,2)</f>
        <v>325500</v>
      </c>
      <c r="K517" s="210" t="s">
        <v>17</v>
      </c>
      <c r="L517" s="214"/>
      <c r="M517" s="215" t="s">
        <v>17</v>
      </c>
      <c r="N517" s="216" t="s">
        <v>41</v>
      </c>
      <c r="O517" s="182">
        <v>0</v>
      </c>
      <c r="P517" s="182">
        <f>O517*H517</f>
        <v>0</v>
      </c>
      <c r="Q517" s="182">
        <v>0</v>
      </c>
      <c r="R517" s="182">
        <f>Q517*H517</f>
        <v>0</v>
      </c>
      <c r="S517" s="182">
        <v>0</v>
      </c>
      <c r="T517" s="183">
        <f>S517*H517</f>
        <v>0</v>
      </c>
      <c r="U517" s="29"/>
      <c r="V517" s="29"/>
      <c r="W517" s="29"/>
      <c r="X517" s="29"/>
      <c r="Y517" s="29"/>
      <c r="Z517" s="29"/>
      <c r="AA517" s="29"/>
      <c r="AB517" s="29"/>
      <c r="AC517" s="29"/>
      <c r="AD517" s="29"/>
      <c r="AE517" s="29"/>
      <c r="AR517" s="184" t="s">
        <v>278</v>
      </c>
      <c r="AT517" s="184" t="s">
        <v>275</v>
      </c>
      <c r="AU517" s="184" t="s">
        <v>80</v>
      </c>
      <c r="AY517" s="14" t="s">
        <v>128</v>
      </c>
      <c r="BE517" s="185">
        <f>IF(N517="základní",J517,0)</f>
        <v>325500</v>
      </c>
      <c r="BF517" s="185">
        <f>IF(N517="snížená",J517,0)</f>
        <v>0</v>
      </c>
      <c r="BG517" s="185">
        <f>IF(N517="zákl. přenesená",J517,0)</f>
        <v>0</v>
      </c>
      <c r="BH517" s="185">
        <f>IF(N517="sníž. přenesená",J517,0)</f>
        <v>0</v>
      </c>
      <c r="BI517" s="185">
        <f>IF(N517="nulová",J517,0)</f>
        <v>0</v>
      </c>
      <c r="BJ517" s="14" t="s">
        <v>78</v>
      </c>
      <c r="BK517" s="185">
        <f>ROUND(I517*H517,2)</f>
        <v>325500</v>
      </c>
      <c r="BL517" s="14" t="s">
        <v>196</v>
      </c>
      <c r="BM517" s="184" t="s">
        <v>896</v>
      </c>
    </row>
    <row r="518" s="2" customFormat="1">
      <c r="A518" s="29"/>
      <c r="B518" s="30"/>
      <c r="C518" s="31"/>
      <c r="D518" s="186" t="s">
        <v>130</v>
      </c>
      <c r="E518" s="31"/>
      <c r="F518" s="187" t="s">
        <v>895</v>
      </c>
      <c r="G518" s="31"/>
      <c r="H518" s="31"/>
      <c r="I518" s="31"/>
      <c r="J518" s="31"/>
      <c r="K518" s="31"/>
      <c r="L518" s="35"/>
      <c r="M518" s="188"/>
      <c r="N518" s="189"/>
      <c r="O518" s="74"/>
      <c r="P518" s="74"/>
      <c r="Q518" s="74"/>
      <c r="R518" s="74"/>
      <c r="S518" s="74"/>
      <c r="T518" s="75"/>
      <c r="U518" s="29"/>
      <c r="V518" s="29"/>
      <c r="W518" s="29"/>
      <c r="X518" s="29"/>
      <c r="Y518" s="29"/>
      <c r="Z518" s="29"/>
      <c r="AA518" s="29"/>
      <c r="AB518" s="29"/>
      <c r="AC518" s="29"/>
      <c r="AD518" s="29"/>
      <c r="AE518" s="29"/>
      <c r="AT518" s="14" t="s">
        <v>130</v>
      </c>
      <c r="AU518" s="14" t="s">
        <v>80</v>
      </c>
    </row>
    <row r="519" s="2" customFormat="1" ht="24.15" customHeight="1">
      <c r="A519" s="29"/>
      <c r="B519" s="30"/>
      <c r="C519" s="174" t="s">
        <v>897</v>
      </c>
      <c r="D519" s="174" t="s">
        <v>123</v>
      </c>
      <c r="E519" s="175" t="s">
        <v>898</v>
      </c>
      <c r="F519" s="176" t="s">
        <v>899</v>
      </c>
      <c r="G519" s="177" t="s">
        <v>169</v>
      </c>
      <c r="H519" s="178">
        <v>100</v>
      </c>
      <c r="I519" s="179">
        <v>596</v>
      </c>
      <c r="J519" s="179">
        <f>ROUND(I519*H519,2)</f>
        <v>59600</v>
      </c>
      <c r="K519" s="176" t="s">
        <v>17</v>
      </c>
      <c r="L519" s="35"/>
      <c r="M519" s="180" t="s">
        <v>17</v>
      </c>
      <c r="N519" s="181" t="s">
        <v>41</v>
      </c>
      <c r="O519" s="182">
        <v>0</v>
      </c>
      <c r="P519" s="182">
        <f>O519*H519</f>
        <v>0</v>
      </c>
      <c r="Q519" s="182">
        <v>0</v>
      </c>
      <c r="R519" s="182">
        <f>Q519*H519</f>
        <v>0</v>
      </c>
      <c r="S519" s="182">
        <v>0</v>
      </c>
      <c r="T519" s="183">
        <f>S519*H519</f>
        <v>0</v>
      </c>
      <c r="U519" s="29"/>
      <c r="V519" s="29"/>
      <c r="W519" s="29"/>
      <c r="X519" s="29"/>
      <c r="Y519" s="29"/>
      <c r="Z519" s="29"/>
      <c r="AA519" s="29"/>
      <c r="AB519" s="29"/>
      <c r="AC519" s="29"/>
      <c r="AD519" s="29"/>
      <c r="AE519" s="29"/>
      <c r="AR519" s="184" t="s">
        <v>196</v>
      </c>
      <c r="AT519" s="184" t="s">
        <v>123</v>
      </c>
      <c r="AU519" s="184" t="s">
        <v>80</v>
      </c>
      <c r="AY519" s="14" t="s">
        <v>128</v>
      </c>
      <c r="BE519" s="185">
        <f>IF(N519="základní",J519,0)</f>
        <v>59600</v>
      </c>
      <c r="BF519" s="185">
        <f>IF(N519="snížená",J519,0)</f>
        <v>0</v>
      </c>
      <c r="BG519" s="185">
        <f>IF(N519="zákl. přenesená",J519,0)</f>
        <v>0</v>
      </c>
      <c r="BH519" s="185">
        <f>IF(N519="sníž. přenesená",J519,0)</f>
        <v>0</v>
      </c>
      <c r="BI519" s="185">
        <f>IF(N519="nulová",J519,0)</f>
        <v>0</v>
      </c>
      <c r="BJ519" s="14" t="s">
        <v>78</v>
      </c>
      <c r="BK519" s="185">
        <f>ROUND(I519*H519,2)</f>
        <v>59600</v>
      </c>
      <c r="BL519" s="14" t="s">
        <v>196</v>
      </c>
      <c r="BM519" s="184" t="s">
        <v>900</v>
      </c>
    </row>
    <row r="520" s="2" customFormat="1">
      <c r="A520" s="29"/>
      <c r="B520" s="30"/>
      <c r="C520" s="31"/>
      <c r="D520" s="186" t="s">
        <v>130</v>
      </c>
      <c r="E520" s="31"/>
      <c r="F520" s="187" t="s">
        <v>899</v>
      </c>
      <c r="G520" s="31"/>
      <c r="H520" s="31"/>
      <c r="I520" s="31"/>
      <c r="J520" s="31"/>
      <c r="K520" s="31"/>
      <c r="L520" s="35"/>
      <c r="M520" s="188"/>
      <c r="N520" s="189"/>
      <c r="O520" s="74"/>
      <c r="P520" s="74"/>
      <c r="Q520" s="74"/>
      <c r="R520" s="74"/>
      <c r="S520" s="74"/>
      <c r="T520" s="75"/>
      <c r="U520" s="29"/>
      <c r="V520" s="29"/>
      <c r="W520" s="29"/>
      <c r="X520" s="29"/>
      <c r="Y520" s="29"/>
      <c r="Z520" s="29"/>
      <c r="AA520" s="29"/>
      <c r="AB520" s="29"/>
      <c r="AC520" s="29"/>
      <c r="AD520" s="29"/>
      <c r="AE520" s="29"/>
      <c r="AT520" s="14" t="s">
        <v>130</v>
      </c>
      <c r="AU520" s="14" t="s">
        <v>80</v>
      </c>
    </row>
    <row r="521" s="2" customFormat="1" ht="24.15" customHeight="1">
      <c r="A521" s="29"/>
      <c r="B521" s="30"/>
      <c r="C521" s="174" t="s">
        <v>623</v>
      </c>
      <c r="D521" s="174" t="s">
        <v>123</v>
      </c>
      <c r="E521" s="175" t="s">
        <v>901</v>
      </c>
      <c r="F521" s="176" t="s">
        <v>902</v>
      </c>
      <c r="G521" s="177" t="s">
        <v>169</v>
      </c>
      <c r="H521" s="178">
        <v>100</v>
      </c>
      <c r="I521" s="179">
        <v>596</v>
      </c>
      <c r="J521" s="179">
        <f>ROUND(I521*H521,2)</f>
        <v>59600</v>
      </c>
      <c r="K521" s="176" t="s">
        <v>17</v>
      </c>
      <c r="L521" s="35"/>
      <c r="M521" s="180" t="s">
        <v>17</v>
      </c>
      <c r="N521" s="181" t="s">
        <v>41</v>
      </c>
      <c r="O521" s="182">
        <v>0</v>
      </c>
      <c r="P521" s="182">
        <f>O521*H521</f>
        <v>0</v>
      </c>
      <c r="Q521" s="182">
        <v>0</v>
      </c>
      <c r="R521" s="182">
        <f>Q521*H521</f>
        <v>0</v>
      </c>
      <c r="S521" s="182">
        <v>0</v>
      </c>
      <c r="T521" s="183">
        <f>S521*H521</f>
        <v>0</v>
      </c>
      <c r="U521" s="29"/>
      <c r="V521" s="29"/>
      <c r="W521" s="29"/>
      <c r="X521" s="29"/>
      <c r="Y521" s="29"/>
      <c r="Z521" s="29"/>
      <c r="AA521" s="29"/>
      <c r="AB521" s="29"/>
      <c r="AC521" s="29"/>
      <c r="AD521" s="29"/>
      <c r="AE521" s="29"/>
      <c r="AR521" s="184" t="s">
        <v>196</v>
      </c>
      <c r="AT521" s="184" t="s">
        <v>123</v>
      </c>
      <c r="AU521" s="184" t="s">
        <v>80</v>
      </c>
      <c r="AY521" s="14" t="s">
        <v>128</v>
      </c>
      <c r="BE521" s="185">
        <f>IF(N521="základní",J521,0)</f>
        <v>59600</v>
      </c>
      <c r="BF521" s="185">
        <f>IF(N521="snížená",J521,0)</f>
        <v>0</v>
      </c>
      <c r="BG521" s="185">
        <f>IF(N521="zákl. přenesená",J521,0)</f>
        <v>0</v>
      </c>
      <c r="BH521" s="185">
        <f>IF(N521="sníž. přenesená",J521,0)</f>
        <v>0</v>
      </c>
      <c r="BI521" s="185">
        <f>IF(N521="nulová",J521,0)</f>
        <v>0</v>
      </c>
      <c r="BJ521" s="14" t="s">
        <v>78</v>
      </c>
      <c r="BK521" s="185">
        <f>ROUND(I521*H521,2)</f>
        <v>59600</v>
      </c>
      <c r="BL521" s="14" t="s">
        <v>196</v>
      </c>
      <c r="BM521" s="184" t="s">
        <v>903</v>
      </c>
    </row>
    <row r="522" s="2" customFormat="1">
      <c r="A522" s="29"/>
      <c r="B522" s="30"/>
      <c r="C522" s="31"/>
      <c r="D522" s="186" t="s">
        <v>130</v>
      </c>
      <c r="E522" s="31"/>
      <c r="F522" s="187" t="s">
        <v>902</v>
      </c>
      <c r="G522" s="31"/>
      <c r="H522" s="31"/>
      <c r="I522" s="31"/>
      <c r="J522" s="31"/>
      <c r="K522" s="31"/>
      <c r="L522" s="35"/>
      <c r="M522" s="188"/>
      <c r="N522" s="189"/>
      <c r="O522" s="74"/>
      <c r="P522" s="74"/>
      <c r="Q522" s="74"/>
      <c r="R522" s="74"/>
      <c r="S522" s="74"/>
      <c r="T522" s="75"/>
      <c r="U522" s="29"/>
      <c r="V522" s="29"/>
      <c r="W522" s="29"/>
      <c r="X522" s="29"/>
      <c r="Y522" s="29"/>
      <c r="Z522" s="29"/>
      <c r="AA522" s="29"/>
      <c r="AB522" s="29"/>
      <c r="AC522" s="29"/>
      <c r="AD522" s="29"/>
      <c r="AE522" s="29"/>
      <c r="AT522" s="14" t="s">
        <v>130</v>
      </c>
      <c r="AU522" s="14" t="s">
        <v>80</v>
      </c>
    </row>
    <row r="523" s="2" customFormat="1" ht="24.15" customHeight="1">
      <c r="A523" s="29"/>
      <c r="B523" s="30"/>
      <c r="C523" s="174" t="s">
        <v>904</v>
      </c>
      <c r="D523" s="174" t="s">
        <v>123</v>
      </c>
      <c r="E523" s="175" t="s">
        <v>905</v>
      </c>
      <c r="F523" s="176" t="s">
        <v>906</v>
      </c>
      <c r="G523" s="177" t="s">
        <v>356</v>
      </c>
      <c r="H523" s="178">
        <v>10</v>
      </c>
      <c r="I523" s="179">
        <v>798.64999999999998</v>
      </c>
      <c r="J523" s="179">
        <f>ROUND(I523*H523,2)</f>
        <v>7986.5</v>
      </c>
      <c r="K523" s="176" t="s">
        <v>210</v>
      </c>
      <c r="L523" s="35"/>
      <c r="M523" s="180" t="s">
        <v>17</v>
      </c>
      <c r="N523" s="181" t="s">
        <v>41</v>
      </c>
      <c r="O523" s="182">
        <v>0.85599999999999998</v>
      </c>
      <c r="P523" s="182">
        <f>O523*H523</f>
        <v>8.5600000000000005</v>
      </c>
      <c r="Q523" s="182">
        <v>0</v>
      </c>
      <c r="R523" s="182">
        <f>Q523*H523</f>
        <v>0</v>
      </c>
      <c r="S523" s="182">
        <v>0</v>
      </c>
      <c r="T523" s="183">
        <f>S523*H523</f>
        <v>0</v>
      </c>
      <c r="U523" s="29"/>
      <c r="V523" s="29"/>
      <c r="W523" s="29"/>
      <c r="X523" s="29"/>
      <c r="Y523" s="29"/>
      <c r="Z523" s="29"/>
      <c r="AA523" s="29"/>
      <c r="AB523" s="29"/>
      <c r="AC523" s="29"/>
      <c r="AD523" s="29"/>
      <c r="AE523" s="29"/>
      <c r="AR523" s="184" t="s">
        <v>196</v>
      </c>
      <c r="AT523" s="184" t="s">
        <v>123</v>
      </c>
      <c r="AU523" s="184" t="s">
        <v>80</v>
      </c>
      <c r="AY523" s="14" t="s">
        <v>128</v>
      </c>
      <c r="BE523" s="185">
        <f>IF(N523="základní",J523,0)</f>
        <v>7986.5</v>
      </c>
      <c r="BF523" s="185">
        <f>IF(N523="snížená",J523,0)</f>
        <v>0</v>
      </c>
      <c r="BG523" s="185">
        <f>IF(N523="zákl. přenesená",J523,0)</f>
        <v>0</v>
      </c>
      <c r="BH523" s="185">
        <f>IF(N523="sníž. přenesená",J523,0)</f>
        <v>0</v>
      </c>
      <c r="BI523" s="185">
        <f>IF(N523="nulová",J523,0)</f>
        <v>0</v>
      </c>
      <c r="BJ523" s="14" t="s">
        <v>78</v>
      </c>
      <c r="BK523" s="185">
        <f>ROUND(I523*H523,2)</f>
        <v>7986.5</v>
      </c>
      <c r="BL523" s="14" t="s">
        <v>196</v>
      </c>
      <c r="BM523" s="184" t="s">
        <v>907</v>
      </c>
    </row>
    <row r="524" s="2" customFormat="1">
      <c r="A524" s="29"/>
      <c r="B524" s="30"/>
      <c r="C524" s="31"/>
      <c r="D524" s="186" t="s">
        <v>130</v>
      </c>
      <c r="E524" s="31"/>
      <c r="F524" s="187" t="s">
        <v>908</v>
      </c>
      <c r="G524" s="31"/>
      <c r="H524" s="31"/>
      <c r="I524" s="31"/>
      <c r="J524" s="31"/>
      <c r="K524" s="31"/>
      <c r="L524" s="35"/>
      <c r="M524" s="188"/>
      <c r="N524" s="189"/>
      <c r="O524" s="74"/>
      <c r="P524" s="74"/>
      <c r="Q524" s="74"/>
      <c r="R524" s="74"/>
      <c r="S524" s="74"/>
      <c r="T524" s="75"/>
      <c r="U524" s="29"/>
      <c r="V524" s="29"/>
      <c r="W524" s="29"/>
      <c r="X524" s="29"/>
      <c r="Y524" s="29"/>
      <c r="Z524" s="29"/>
      <c r="AA524" s="29"/>
      <c r="AB524" s="29"/>
      <c r="AC524" s="29"/>
      <c r="AD524" s="29"/>
      <c r="AE524" s="29"/>
      <c r="AT524" s="14" t="s">
        <v>130</v>
      </c>
      <c r="AU524" s="14" t="s">
        <v>80</v>
      </c>
    </row>
    <row r="525" s="2" customFormat="1">
      <c r="A525" s="29"/>
      <c r="B525" s="30"/>
      <c r="C525" s="31"/>
      <c r="D525" s="206" t="s">
        <v>212</v>
      </c>
      <c r="E525" s="31"/>
      <c r="F525" s="207" t="s">
        <v>909</v>
      </c>
      <c r="G525" s="31"/>
      <c r="H525" s="31"/>
      <c r="I525" s="31"/>
      <c r="J525" s="31"/>
      <c r="K525" s="31"/>
      <c r="L525" s="35"/>
      <c r="M525" s="188"/>
      <c r="N525" s="189"/>
      <c r="O525" s="74"/>
      <c r="P525" s="74"/>
      <c r="Q525" s="74"/>
      <c r="R525" s="74"/>
      <c r="S525" s="74"/>
      <c r="T525" s="75"/>
      <c r="U525" s="29"/>
      <c r="V525" s="29"/>
      <c r="W525" s="29"/>
      <c r="X525" s="29"/>
      <c r="Y525" s="29"/>
      <c r="Z525" s="29"/>
      <c r="AA525" s="29"/>
      <c r="AB525" s="29"/>
      <c r="AC525" s="29"/>
      <c r="AD525" s="29"/>
      <c r="AE525" s="29"/>
      <c r="AT525" s="14" t="s">
        <v>212</v>
      </c>
      <c r="AU525" s="14" t="s">
        <v>80</v>
      </c>
    </row>
    <row r="526" s="12" customFormat="1" ht="22.8" customHeight="1">
      <c r="A526" s="12"/>
      <c r="B526" s="191"/>
      <c r="C526" s="192"/>
      <c r="D526" s="193" t="s">
        <v>69</v>
      </c>
      <c r="E526" s="204" t="s">
        <v>910</v>
      </c>
      <c r="F526" s="204" t="s">
        <v>911</v>
      </c>
      <c r="G526" s="192"/>
      <c r="H526" s="192"/>
      <c r="I526" s="192"/>
      <c r="J526" s="205">
        <f>BK526</f>
        <v>139881.39999999999</v>
      </c>
      <c r="K526" s="192"/>
      <c r="L526" s="196"/>
      <c r="M526" s="197"/>
      <c r="N526" s="198"/>
      <c r="O526" s="198"/>
      <c r="P526" s="199">
        <f>SUM(P527:P538)</f>
        <v>153.67999999999998</v>
      </c>
      <c r="Q526" s="198"/>
      <c r="R526" s="199">
        <f>SUM(R527:R538)</f>
        <v>0.27996199999999999</v>
      </c>
      <c r="S526" s="198"/>
      <c r="T526" s="200">
        <f>SUM(T527:T538)</f>
        <v>0</v>
      </c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R526" s="201" t="s">
        <v>80</v>
      </c>
      <c r="AT526" s="202" t="s">
        <v>69</v>
      </c>
      <c r="AU526" s="202" t="s">
        <v>78</v>
      </c>
      <c r="AY526" s="201" t="s">
        <v>128</v>
      </c>
      <c r="BK526" s="203">
        <f>SUM(BK527:BK538)</f>
        <v>139881.39999999999</v>
      </c>
    </row>
    <row r="527" s="2" customFormat="1" ht="24.15" customHeight="1">
      <c r="A527" s="29"/>
      <c r="B527" s="30"/>
      <c r="C527" s="174" t="s">
        <v>628</v>
      </c>
      <c r="D527" s="174" t="s">
        <v>123</v>
      </c>
      <c r="E527" s="175" t="s">
        <v>912</v>
      </c>
      <c r="F527" s="176" t="s">
        <v>913</v>
      </c>
      <c r="G527" s="177" t="s">
        <v>139</v>
      </c>
      <c r="H527" s="178">
        <v>130</v>
      </c>
      <c r="I527" s="179">
        <v>148.31</v>
      </c>
      <c r="J527" s="179">
        <f>ROUND(I527*H527,2)</f>
        <v>19280.299999999999</v>
      </c>
      <c r="K527" s="176" t="s">
        <v>210</v>
      </c>
      <c r="L527" s="35"/>
      <c r="M527" s="180" t="s">
        <v>17</v>
      </c>
      <c r="N527" s="181" t="s">
        <v>41</v>
      </c>
      <c r="O527" s="182">
        <v>0.184</v>
      </c>
      <c r="P527" s="182">
        <f>O527*H527</f>
        <v>23.919999999999998</v>
      </c>
      <c r="Q527" s="182">
        <v>0.00016875000000000001</v>
      </c>
      <c r="R527" s="182">
        <f>Q527*H527</f>
        <v>0.021937500000000002</v>
      </c>
      <c r="S527" s="182">
        <v>0</v>
      </c>
      <c r="T527" s="183">
        <f>S527*H527</f>
        <v>0</v>
      </c>
      <c r="U527" s="29"/>
      <c r="V527" s="29"/>
      <c r="W527" s="29"/>
      <c r="X527" s="29"/>
      <c r="Y527" s="29"/>
      <c r="Z527" s="29"/>
      <c r="AA527" s="29"/>
      <c r="AB527" s="29"/>
      <c r="AC527" s="29"/>
      <c r="AD527" s="29"/>
      <c r="AE527" s="29"/>
      <c r="AR527" s="184" t="s">
        <v>196</v>
      </c>
      <c r="AT527" s="184" t="s">
        <v>123</v>
      </c>
      <c r="AU527" s="184" t="s">
        <v>80</v>
      </c>
      <c r="AY527" s="14" t="s">
        <v>128</v>
      </c>
      <c r="BE527" s="185">
        <f>IF(N527="základní",J527,0)</f>
        <v>19280.299999999999</v>
      </c>
      <c r="BF527" s="185">
        <f>IF(N527="snížená",J527,0)</f>
        <v>0</v>
      </c>
      <c r="BG527" s="185">
        <f>IF(N527="zákl. přenesená",J527,0)</f>
        <v>0</v>
      </c>
      <c r="BH527" s="185">
        <f>IF(N527="sníž. přenesená",J527,0)</f>
        <v>0</v>
      </c>
      <c r="BI527" s="185">
        <f>IF(N527="nulová",J527,0)</f>
        <v>0</v>
      </c>
      <c r="BJ527" s="14" t="s">
        <v>78</v>
      </c>
      <c r="BK527" s="185">
        <f>ROUND(I527*H527,2)</f>
        <v>19280.299999999999</v>
      </c>
      <c r="BL527" s="14" t="s">
        <v>196</v>
      </c>
      <c r="BM527" s="184" t="s">
        <v>914</v>
      </c>
    </row>
    <row r="528" s="2" customFormat="1">
      <c r="A528" s="29"/>
      <c r="B528" s="30"/>
      <c r="C528" s="31"/>
      <c r="D528" s="186" t="s">
        <v>130</v>
      </c>
      <c r="E528" s="31"/>
      <c r="F528" s="187" t="s">
        <v>915</v>
      </c>
      <c r="G528" s="31"/>
      <c r="H528" s="31"/>
      <c r="I528" s="31"/>
      <c r="J528" s="31"/>
      <c r="K528" s="31"/>
      <c r="L528" s="35"/>
      <c r="M528" s="188"/>
      <c r="N528" s="189"/>
      <c r="O528" s="74"/>
      <c r="P528" s="74"/>
      <c r="Q528" s="74"/>
      <c r="R528" s="74"/>
      <c r="S528" s="74"/>
      <c r="T528" s="75"/>
      <c r="U528" s="29"/>
      <c r="V528" s="29"/>
      <c r="W528" s="29"/>
      <c r="X528" s="29"/>
      <c r="Y528" s="29"/>
      <c r="Z528" s="29"/>
      <c r="AA528" s="29"/>
      <c r="AB528" s="29"/>
      <c r="AC528" s="29"/>
      <c r="AD528" s="29"/>
      <c r="AE528" s="29"/>
      <c r="AT528" s="14" t="s">
        <v>130</v>
      </c>
      <c r="AU528" s="14" t="s">
        <v>80</v>
      </c>
    </row>
    <row r="529" s="2" customFormat="1">
      <c r="A529" s="29"/>
      <c r="B529" s="30"/>
      <c r="C529" s="31"/>
      <c r="D529" s="206" t="s">
        <v>212</v>
      </c>
      <c r="E529" s="31"/>
      <c r="F529" s="207" t="s">
        <v>916</v>
      </c>
      <c r="G529" s="31"/>
      <c r="H529" s="31"/>
      <c r="I529" s="31"/>
      <c r="J529" s="31"/>
      <c r="K529" s="31"/>
      <c r="L529" s="35"/>
      <c r="M529" s="188"/>
      <c r="N529" s="189"/>
      <c r="O529" s="74"/>
      <c r="P529" s="74"/>
      <c r="Q529" s="74"/>
      <c r="R529" s="74"/>
      <c r="S529" s="74"/>
      <c r="T529" s="75"/>
      <c r="U529" s="29"/>
      <c r="V529" s="29"/>
      <c r="W529" s="29"/>
      <c r="X529" s="29"/>
      <c r="Y529" s="29"/>
      <c r="Z529" s="29"/>
      <c r="AA529" s="29"/>
      <c r="AB529" s="29"/>
      <c r="AC529" s="29"/>
      <c r="AD529" s="29"/>
      <c r="AE529" s="29"/>
      <c r="AT529" s="14" t="s">
        <v>212</v>
      </c>
      <c r="AU529" s="14" t="s">
        <v>80</v>
      </c>
    </row>
    <row r="530" s="2" customFormat="1" ht="24.15" customHeight="1">
      <c r="A530" s="29"/>
      <c r="B530" s="30"/>
      <c r="C530" s="174" t="s">
        <v>917</v>
      </c>
      <c r="D530" s="174" t="s">
        <v>123</v>
      </c>
      <c r="E530" s="175" t="s">
        <v>918</v>
      </c>
      <c r="F530" s="176" t="s">
        <v>919</v>
      </c>
      <c r="G530" s="177" t="s">
        <v>139</v>
      </c>
      <c r="H530" s="178">
        <v>130</v>
      </c>
      <c r="I530" s="179">
        <v>135.47</v>
      </c>
      <c r="J530" s="179">
        <f>ROUND(I530*H530,2)</f>
        <v>17611.099999999999</v>
      </c>
      <c r="K530" s="176" t="s">
        <v>210</v>
      </c>
      <c r="L530" s="35"/>
      <c r="M530" s="180" t="s">
        <v>17</v>
      </c>
      <c r="N530" s="181" t="s">
        <v>41</v>
      </c>
      <c r="O530" s="182">
        <v>0.17199999999999999</v>
      </c>
      <c r="P530" s="182">
        <f>O530*H530</f>
        <v>22.359999999999999</v>
      </c>
      <c r="Q530" s="182">
        <v>0.00012305000000000001</v>
      </c>
      <c r="R530" s="182">
        <f>Q530*H530</f>
        <v>0.0159965</v>
      </c>
      <c r="S530" s="182">
        <v>0</v>
      </c>
      <c r="T530" s="183">
        <f>S530*H530</f>
        <v>0</v>
      </c>
      <c r="U530" s="29"/>
      <c r="V530" s="29"/>
      <c r="W530" s="29"/>
      <c r="X530" s="29"/>
      <c r="Y530" s="29"/>
      <c r="Z530" s="29"/>
      <c r="AA530" s="29"/>
      <c r="AB530" s="29"/>
      <c r="AC530" s="29"/>
      <c r="AD530" s="29"/>
      <c r="AE530" s="29"/>
      <c r="AR530" s="184" t="s">
        <v>196</v>
      </c>
      <c r="AT530" s="184" t="s">
        <v>123</v>
      </c>
      <c r="AU530" s="184" t="s">
        <v>80</v>
      </c>
      <c r="AY530" s="14" t="s">
        <v>128</v>
      </c>
      <c r="BE530" s="185">
        <f>IF(N530="základní",J530,0)</f>
        <v>17611.099999999999</v>
      </c>
      <c r="BF530" s="185">
        <f>IF(N530="snížená",J530,0)</f>
        <v>0</v>
      </c>
      <c r="BG530" s="185">
        <f>IF(N530="zákl. přenesená",J530,0)</f>
        <v>0</v>
      </c>
      <c r="BH530" s="185">
        <f>IF(N530="sníž. přenesená",J530,0)</f>
        <v>0</v>
      </c>
      <c r="BI530" s="185">
        <f>IF(N530="nulová",J530,0)</f>
        <v>0</v>
      </c>
      <c r="BJ530" s="14" t="s">
        <v>78</v>
      </c>
      <c r="BK530" s="185">
        <f>ROUND(I530*H530,2)</f>
        <v>17611.099999999999</v>
      </c>
      <c r="BL530" s="14" t="s">
        <v>196</v>
      </c>
      <c r="BM530" s="184" t="s">
        <v>920</v>
      </c>
    </row>
    <row r="531" s="2" customFormat="1">
      <c r="A531" s="29"/>
      <c r="B531" s="30"/>
      <c r="C531" s="31"/>
      <c r="D531" s="186" t="s">
        <v>130</v>
      </c>
      <c r="E531" s="31"/>
      <c r="F531" s="187" t="s">
        <v>921</v>
      </c>
      <c r="G531" s="31"/>
      <c r="H531" s="31"/>
      <c r="I531" s="31"/>
      <c r="J531" s="31"/>
      <c r="K531" s="31"/>
      <c r="L531" s="35"/>
      <c r="M531" s="188"/>
      <c r="N531" s="189"/>
      <c r="O531" s="74"/>
      <c r="P531" s="74"/>
      <c r="Q531" s="74"/>
      <c r="R531" s="74"/>
      <c r="S531" s="74"/>
      <c r="T531" s="75"/>
      <c r="U531" s="29"/>
      <c r="V531" s="29"/>
      <c r="W531" s="29"/>
      <c r="X531" s="29"/>
      <c r="Y531" s="29"/>
      <c r="Z531" s="29"/>
      <c r="AA531" s="29"/>
      <c r="AB531" s="29"/>
      <c r="AC531" s="29"/>
      <c r="AD531" s="29"/>
      <c r="AE531" s="29"/>
      <c r="AT531" s="14" t="s">
        <v>130</v>
      </c>
      <c r="AU531" s="14" t="s">
        <v>80</v>
      </c>
    </row>
    <row r="532" s="2" customFormat="1">
      <c r="A532" s="29"/>
      <c r="B532" s="30"/>
      <c r="C532" s="31"/>
      <c r="D532" s="206" t="s">
        <v>212</v>
      </c>
      <c r="E532" s="31"/>
      <c r="F532" s="207" t="s">
        <v>922</v>
      </c>
      <c r="G532" s="31"/>
      <c r="H532" s="31"/>
      <c r="I532" s="31"/>
      <c r="J532" s="31"/>
      <c r="K532" s="31"/>
      <c r="L532" s="35"/>
      <c r="M532" s="188"/>
      <c r="N532" s="189"/>
      <c r="O532" s="74"/>
      <c r="P532" s="74"/>
      <c r="Q532" s="74"/>
      <c r="R532" s="74"/>
      <c r="S532" s="74"/>
      <c r="T532" s="75"/>
      <c r="U532" s="29"/>
      <c r="V532" s="29"/>
      <c r="W532" s="29"/>
      <c r="X532" s="29"/>
      <c r="Y532" s="29"/>
      <c r="Z532" s="29"/>
      <c r="AA532" s="29"/>
      <c r="AB532" s="29"/>
      <c r="AC532" s="29"/>
      <c r="AD532" s="29"/>
      <c r="AE532" s="29"/>
      <c r="AT532" s="14" t="s">
        <v>212</v>
      </c>
      <c r="AU532" s="14" t="s">
        <v>80</v>
      </c>
    </row>
    <row r="533" s="2" customFormat="1" ht="24.15" customHeight="1">
      <c r="A533" s="29"/>
      <c r="B533" s="30"/>
      <c r="C533" s="174" t="s">
        <v>636</v>
      </c>
      <c r="D533" s="174" t="s">
        <v>123</v>
      </c>
      <c r="E533" s="175" t="s">
        <v>923</v>
      </c>
      <c r="F533" s="176" t="s">
        <v>924</v>
      </c>
      <c r="G533" s="177" t="s">
        <v>139</v>
      </c>
      <c r="H533" s="178">
        <v>600</v>
      </c>
      <c r="I533" s="179">
        <v>62.460000000000001</v>
      </c>
      <c r="J533" s="179">
        <f>ROUND(I533*H533,2)</f>
        <v>37476</v>
      </c>
      <c r="K533" s="176" t="s">
        <v>210</v>
      </c>
      <c r="L533" s="35"/>
      <c r="M533" s="180" t="s">
        <v>17</v>
      </c>
      <c r="N533" s="181" t="s">
        <v>41</v>
      </c>
      <c r="O533" s="182">
        <v>0.074999999999999997</v>
      </c>
      <c r="P533" s="182">
        <f>O533*H533</f>
        <v>45</v>
      </c>
      <c r="Q533" s="182">
        <v>0.00019713000000000001</v>
      </c>
      <c r="R533" s="182">
        <f>Q533*H533</f>
        <v>0.11827800000000001</v>
      </c>
      <c r="S533" s="182">
        <v>0</v>
      </c>
      <c r="T533" s="183">
        <f>S533*H533</f>
        <v>0</v>
      </c>
      <c r="U533" s="29"/>
      <c r="V533" s="29"/>
      <c r="W533" s="29"/>
      <c r="X533" s="29"/>
      <c r="Y533" s="29"/>
      <c r="Z533" s="29"/>
      <c r="AA533" s="29"/>
      <c r="AB533" s="29"/>
      <c r="AC533" s="29"/>
      <c r="AD533" s="29"/>
      <c r="AE533" s="29"/>
      <c r="AR533" s="184" t="s">
        <v>196</v>
      </c>
      <c r="AT533" s="184" t="s">
        <v>123</v>
      </c>
      <c r="AU533" s="184" t="s">
        <v>80</v>
      </c>
      <c r="AY533" s="14" t="s">
        <v>128</v>
      </c>
      <c r="BE533" s="185">
        <f>IF(N533="základní",J533,0)</f>
        <v>37476</v>
      </c>
      <c r="BF533" s="185">
        <f>IF(N533="snížená",J533,0)</f>
        <v>0</v>
      </c>
      <c r="BG533" s="185">
        <f>IF(N533="zákl. přenesená",J533,0)</f>
        <v>0</v>
      </c>
      <c r="BH533" s="185">
        <f>IF(N533="sníž. přenesená",J533,0)</f>
        <v>0</v>
      </c>
      <c r="BI533" s="185">
        <f>IF(N533="nulová",J533,0)</f>
        <v>0</v>
      </c>
      <c r="BJ533" s="14" t="s">
        <v>78</v>
      </c>
      <c r="BK533" s="185">
        <f>ROUND(I533*H533,2)</f>
        <v>37476</v>
      </c>
      <c r="BL533" s="14" t="s">
        <v>196</v>
      </c>
      <c r="BM533" s="184" t="s">
        <v>925</v>
      </c>
    </row>
    <row r="534" s="2" customFormat="1">
      <c r="A534" s="29"/>
      <c r="B534" s="30"/>
      <c r="C534" s="31"/>
      <c r="D534" s="186" t="s">
        <v>130</v>
      </c>
      <c r="E534" s="31"/>
      <c r="F534" s="187" t="s">
        <v>926</v>
      </c>
      <c r="G534" s="31"/>
      <c r="H534" s="31"/>
      <c r="I534" s="31"/>
      <c r="J534" s="31"/>
      <c r="K534" s="31"/>
      <c r="L534" s="35"/>
      <c r="M534" s="188"/>
      <c r="N534" s="189"/>
      <c r="O534" s="74"/>
      <c r="P534" s="74"/>
      <c r="Q534" s="74"/>
      <c r="R534" s="74"/>
      <c r="S534" s="74"/>
      <c r="T534" s="75"/>
      <c r="U534" s="29"/>
      <c r="V534" s="29"/>
      <c r="W534" s="29"/>
      <c r="X534" s="29"/>
      <c r="Y534" s="29"/>
      <c r="Z534" s="29"/>
      <c r="AA534" s="29"/>
      <c r="AB534" s="29"/>
      <c r="AC534" s="29"/>
      <c r="AD534" s="29"/>
      <c r="AE534" s="29"/>
      <c r="AT534" s="14" t="s">
        <v>130</v>
      </c>
      <c r="AU534" s="14" t="s">
        <v>80</v>
      </c>
    </row>
    <row r="535" s="2" customFormat="1">
      <c r="A535" s="29"/>
      <c r="B535" s="30"/>
      <c r="C535" s="31"/>
      <c r="D535" s="206" t="s">
        <v>212</v>
      </c>
      <c r="E535" s="31"/>
      <c r="F535" s="207" t="s">
        <v>927</v>
      </c>
      <c r="G535" s="31"/>
      <c r="H535" s="31"/>
      <c r="I535" s="31"/>
      <c r="J535" s="31"/>
      <c r="K535" s="31"/>
      <c r="L535" s="35"/>
      <c r="M535" s="188"/>
      <c r="N535" s="189"/>
      <c r="O535" s="74"/>
      <c r="P535" s="74"/>
      <c r="Q535" s="74"/>
      <c r="R535" s="74"/>
      <c r="S535" s="74"/>
      <c r="T535" s="75"/>
      <c r="U535" s="29"/>
      <c r="V535" s="29"/>
      <c r="W535" s="29"/>
      <c r="X535" s="29"/>
      <c r="Y535" s="29"/>
      <c r="Z535" s="29"/>
      <c r="AA535" s="29"/>
      <c r="AB535" s="29"/>
      <c r="AC535" s="29"/>
      <c r="AD535" s="29"/>
      <c r="AE535" s="29"/>
      <c r="AT535" s="14" t="s">
        <v>212</v>
      </c>
      <c r="AU535" s="14" t="s">
        <v>80</v>
      </c>
    </row>
    <row r="536" s="2" customFormat="1" ht="24.15" customHeight="1">
      <c r="A536" s="29"/>
      <c r="B536" s="30"/>
      <c r="C536" s="174" t="s">
        <v>928</v>
      </c>
      <c r="D536" s="174" t="s">
        <v>123</v>
      </c>
      <c r="E536" s="175" t="s">
        <v>929</v>
      </c>
      <c r="F536" s="176" t="s">
        <v>930</v>
      </c>
      <c r="G536" s="177" t="s">
        <v>139</v>
      </c>
      <c r="H536" s="178">
        <v>600</v>
      </c>
      <c r="I536" s="179">
        <v>109.19</v>
      </c>
      <c r="J536" s="179">
        <f>ROUND(I536*H536,2)</f>
        <v>65514</v>
      </c>
      <c r="K536" s="176" t="s">
        <v>210</v>
      </c>
      <c r="L536" s="35"/>
      <c r="M536" s="180" t="s">
        <v>17</v>
      </c>
      <c r="N536" s="181" t="s">
        <v>41</v>
      </c>
      <c r="O536" s="182">
        <v>0.104</v>
      </c>
      <c r="P536" s="182">
        <f>O536*H536</f>
        <v>62.399999999999999</v>
      </c>
      <c r="Q536" s="182">
        <v>0.00020625</v>
      </c>
      <c r="R536" s="182">
        <f>Q536*H536</f>
        <v>0.12375</v>
      </c>
      <c r="S536" s="182">
        <v>0</v>
      </c>
      <c r="T536" s="183">
        <f>S536*H536</f>
        <v>0</v>
      </c>
      <c r="U536" s="29"/>
      <c r="V536" s="29"/>
      <c r="W536" s="29"/>
      <c r="X536" s="29"/>
      <c r="Y536" s="29"/>
      <c r="Z536" s="29"/>
      <c r="AA536" s="29"/>
      <c r="AB536" s="29"/>
      <c r="AC536" s="29"/>
      <c r="AD536" s="29"/>
      <c r="AE536" s="29"/>
      <c r="AR536" s="184" t="s">
        <v>196</v>
      </c>
      <c r="AT536" s="184" t="s">
        <v>123</v>
      </c>
      <c r="AU536" s="184" t="s">
        <v>80</v>
      </c>
      <c r="AY536" s="14" t="s">
        <v>128</v>
      </c>
      <c r="BE536" s="185">
        <f>IF(N536="základní",J536,0)</f>
        <v>65514</v>
      </c>
      <c r="BF536" s="185">
        <f>IF(N536="snížená",J536,0)</f>
        <v>0</v>
      </c>
      <c r="BG536" s="185">
        <f>IF(N536="zákl. přenesená",J536,0)</f>
        <v>0</v>
      </c>
      <c r="BH536" s="185">
        <f>IF(N536="sníž. přenesená",J536,0)</f>
        <v>0</v>
      </c>
      <c r="BI536" s="185">
        <f>IF(N536="nulová",J536,0)</f>
        <v>0</v>
      </c>
      <c r="BJ536" s="14" t="s">
        <v>78</v>
      </c>
      <c r="BK536" s="185">
        <f>ROUND(I536*H536,2)</f>
        <v>65514</v>
      </c>
      <c r="BL536" s="14" t="s">
        <v>196</v>
      </c>
      <c r="BM536" s="184" t="s">
        <v>931</v>
      </c>
    </row>
    <row r="537" s="2" customFormat="1">
      <c r="A537" s="29"/>
      <c r="B537" s="30"/>
      <c r="C537" s="31"/>
      <c r="D537" s="186" t="s">
        <v>130</v>
      </c>
      <c r="E537" s="31"/>
      <c r="F537" s="187" t="s">
        <v>932</v>
      </c>
      <c r="G537" s="31"/>
      <c r="H537" s="31"/>
      <c r="I537" s="31"/>
      <c r="J537" s="31"/>
      <c r="K537" s="31"/>
      <c r="L537" s="35"/>
      <c r="M537" s="188"/>
      <c r="N537" s="189"/>
      <c r="O537" s="74"/>
      <c r="P537" s="74"/>
      <c r="Q537" s="74"/>
      <c r="R537" s="74"/>
      <c r="S537" s="74"/>
      <c r="T537" s="75"/>
      <c r="U537" s="29"/>
      <c r="V537" s="29"/>
      <c r="W537" s="29"/>
      <c r="X537" s="29"/>
      <c r="Y537" s="29"/>
      <c r="Z537" s="29"/>
      <c r="AA537" s="29"/>
      <c r="AB537" s="29"/>
      <c r="AC537" s="29"/>
      <c r="AD537" s="29"/>
      <c r="AE537" s="29"/>
      <c r="AT537" s="14" t="s">
        <v>130</v>
      </c>
      <c r="AU537" s="14" t="s">
        <v>80</v>
      </c>
    </row>
    <row r="538" s="2" customFormat="1">
      <c r="A538" s="29"/>
      <c r="B538" s="30"/>
      <c r="C538" s="31"/>
      <c r="D538" s="206" t="s">
        <v>212</v>
      </c>
      <c r="E538" s="31"/>
      <c r="F538" s="207" t="s">
        <v>933</v>
      </c>
      <c r="G538" s="31"/>
      <c r="H538" s="31"/>
      <c r="I538" s="31"/>
      <c r="J538" s="31"/>
      <c r="K538" s="31"/>
      <c r="L538" s="35"/>
      <c r="M538" s="188"/>
      <c r="N538" s="189"/>
      <c r="O538" s="74"/>
      <c r="P538" s="74"/>
      <c r="Q538" s="74"/>
      <c r="R538" s="74"/>
      <c r="S538" s="74"/>
      <c r="T538" s="75"/>
      <c r="U538" s="29"/>
      <c r="V538" s="29"/>
      <c r="W538" s="29"/>
      <c r="X538" s="29"/>
      <c r="Y538" s="29"/>
      <c r="Z538" s="29"/>
      <c r="AA538" s="29"/>
      <c r="AB538" s="29"/>
      <c r="AC538" s="29"/>
      <c r="AD538" s="29"/>
      <c r="AE538" s="29"/>
      <c r="AT538" s="14" t="s">
        <v>212</v>
      </c>
      <c r="AU538" s="14" t="s">
        <v>80</v>
      </c>
    </row>
    <row r="539" s="12" customFormat="1" ht="22.8" customHeight="1">
      <c r="A539" s="12"/>
      <c r="B539" s="191"/>
      <c r="C539" s="192"/>
      <c r="D539" s="193" t="s">
        <v>69</v>
      </c>
      <c r="E539" s="204" t="s">
        <v>934</v>
      </c>
      <c r="F539" s="204" t="s">
        <v>935</v>
      </c>
      <c r="G539" s="192"/>
      <c r="H539" s="192"/>
      <c r="I539" s="192"/>
      <c r="J539" s="205">
        <f>BK539</f>
        <v>10023760</v>
      </c>
      <c r="K539" s="192"/>
      <c r="L539" s="196"/>
      <c r="M539" s="197"/>
      <c r="N539" s="198"/>
      <c r="O539" s="198"/>
      <c r="P539" s="199">
        <f>SUM(P540:P551)</f>
        <v>14065</v>
      </c>
      <c r="Q539" s="198"/>
      <c r="R539" s="199">
        <f>SUM(R540:R551)</f>
        <v>87.860000000000014</v>
      </c>
      <c r="S539" s="198"/>
      <c r="T539" s="200">
        <f>SUM(T540:T551)</f>
        <v>13.949999999999999</v>
      </c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R539" s="201" t="s">
        <v>80</v>
      </c>
      <c r="AT539" s="202" t="s">
        <v>69</v>
      </c>
      <c r="AU539" s="202" t="s">
        <v>78</v>
      </c>
      <c r="AY539" s="201" t="s">
        <v>128</v>
      </c>
      <c r="BK539" s="203">
        <f>SUM(BK540:BK551)</f>
        <v>10023760</v>
      </c>
    </row>
    <row r="540" s="2" customFormat="1" ht="16.5" customHeight="1">
      <c r="A540" s="29"/>
      <c r="B540" s="30"/>
      <c r="C540" s="174" t="s">
        <v>641</v>
      </c>
      <c r="D540" s="174" t="s">
        <v>123</v>
      </c>
      <c r="E540" s="175" t="s">
        <v>936</v>
      </c>
      <c r="F540" s="176" t="s">
        <v>937</v>
      </c>
      <c r="G540" s="177" t="s">
        <v>139</v>
      </c>
      <c r="H540" s="178">
        <v>45000</v>
      </c>
      <c r="I540" s="179">
        <v>39.109999999999999</v>
      </c>
      <c r="J540" s="179">
        <f>ROUND(I540*H540,2)</f>
        <v>1759950</v>
      </c>
      <c r="K540" s="176" t="s">
        <v>210</v>
      </c>
      <c r="L540" s="35"/>
      <c r="M540" s="180" t="s">
        <v>17</v>
      </c>
      <c r="N540" s="181" t="s">
        <v>41</v>
      </c>
      <c r="O540" s="182">
        <v>0.073999999999999996</v>
      </c>
      <c r="P540" s="182">
        <f>O540*H540</f>
        <v>3330</v>
      </c>
      <c r="Q540" s="182">
        <v>0.001</v>
      </c>
      <c r="R540" s="182">
        <f>Q540*H540</f>
        <v>45</v>
      </c>
      <c r="S540" s="182">
        <v>0.00031</v>
      </c>
      <c r="T540" s="183">
        <f>S540*H540</f>
        <v>13.949999999999999</v>
      </c>
      <c r="U540" s="29"/>
      <c r="V540" s="29"/>
      <c r="W540" s="29"/>
      <c r="X540" s="29"/>
      <c r="Y540" s="29"/>
      <c r="Z540" s="29"/>
      <c r="AA540" s="29"/>
      <c r="AB540" s="29"/>
      <c r="AC540" s="29"/>
      <c r="AD540" s="29"/>
      <c r="AE540" s="29"/>
      <c r="AR540" s="184" t="s">
        <v>196</v>
      </c>
      <c r="AT540" s="184" t="s">
        <v>123</v>
      </c>
      <c r="AU540" s="184" t="s">
        <v>80</v>
      </c>
      <c r="AY540" s="14" t="s">
        <v>128</v>
      </c>
      <c r="BE540" s="185">
        <f>IF(N540="základní",J540,0)</f>
        <v>1759950</v>
      </c>
      <c r="BF540" s="185">
        <f>IF(N540="snížená",J540,0)</f>
        <v>0</v>
      </c>
      <c r="BG540" s="185">
        <f>IF(N540="zákl. přenesená",J540,0)</f>
        <v>0</v>
      </c>
      <c r="BH540" s="185">
        <f>IF(N540="sníž. přenesená",J540,0)</f>
        <v>0</v>
      </c>
      <c r="BI540" s="185">
        <f>IF(N540="nulová",J540,0)</f>
        <v>0</v>
      </c>
      <c r="BJ540" s="14" t="s">
        <v>78</v>
      </c>
      <c r="BK540" s="185">
        <f>ROUND(I540*H540,2)</f>
        <v>1759950</v>
      </c>
      <c r="BL540" s="14" t="s">
        <v>196</v>
      </c>
      <c r="BM540" s="184" t="s">
        <v>938</v>
      </c>
    </row>
    <row r="541" s="2" customFormat="1">
      <c r="A541" s="29"/>
      <c r="B541" s="30"/>
      <c r="C541" s="31"/>
      <c r="D541" s="186" t="s">
        <v>130</v>
      </c>
      <c r="E541" s="31"/>
      <c r="F541" s="187" t="s">
        <v>939</v>
      </c>
      <c r="G541" s="31"/>
      <c r="H541" s="31"/>
      <c r="I541" s="31"/>
      <c r="J541" s="31"/>
      <c r="K541" s="31"/>
      <c r="L541" s="35"/>
      <c r="M541" s="188"/>
      <c r="N541" s="189"/>
      <c r="O541" s="74"/>
      <c r="P541" s="74"/>
      <c r="Q541" s="74"/>
      <c r="R541" s="74"/>
      <c r="S541" s="74"/>
      <c r="T541" s="75"/>
      <c r="U541" s="29"/>
      <c r="V541" s="29"/>
      <c r="W541" s="29"/>
      <c r="X541" s="29"/>
      <c r="Y541" s="29"/>
      <c r="Z541" s="29"/>
      <c r="AA541" s="29"/>
      <c r="AB541" s="29"/>
      <c r="AC541" s="29"/>
      <c r="AD541" s="29"/>
      <c r="AE541" s="29"/>
      <c r="AT541" s="14" t="s">
        <v>130</v>
      </c>
      <c r="AU541" s="14" t="s">
        <v>80</v>
      </c>
    </row>
    <row r="542" s="2" customFormat="1">
      <c r="A542" s="29"/>
      <c r="B542" s="30"/>
      <c r="C542" s="31"/>
      <c r="D542" s="206" t="s">
        <v>212</v>
      </c>
      <c r="E542" s="31"/>
      <c r="F542" s="207" t="s">
        <v>940</v>
      </c>
      <c r="G542" s="31"/>
      <c r="H542" s="31"/>
      <c r="I542" s="31"/>
      <c r="J542" s="31"/>
      <c r="K542" s="31"/>
      <c r="L542" s="35"/>
      <c r="M542" s="188"/>
      <c r="N542" s="189"/>
      <c r="O542" s="74"/>
      <c r="P542" s="74"/>
      <c r="Q542" s="74"/>
      <c r="R542" s="74"/>
      <c r="S542" s="74"/>
      <c r="T542" s="75"/>
      <c r="U542" s="29"/>
      <c r="V542" s="29"/>
      <c r="W542" s="29"/>
      <c r="X542" s="29"/>
      <c r="Y542" s="29"/>
      <c r="Z542" s="29"/>
      <c r="AA542" s="29"/>
      <c r="AB542" s="29"/>
      <c r="AC542" s="29"/>
      <c r="AD542" s="29"/>
      <c r="AE542" s="29"/>
      <c r="AT542" s="14" t="s">
        <v>212</v>
      </c>
      <c r="AU542" s="14" t="s">
        <v>80</v>
      </c>
    </row>
    <row r="543" s="2" customFormat="1" ht="21.75" customHeight="1">
      <c r="A543" s="29"/>
      <c r="B543" s="30"/>
      <c r="C543" s="174" t="s">
        <v>941</v>
      </c>
      <c r="D543" s="174" t="s">
        <v>123</v>
      </c>
      <c r="E543" s="175" t="s">
        <v>942</v>
      </c>
      <c r="F543" s="176" t="s">
        <v>943</v>
      </c>
      <c r="G543" s="177" t="s">
        <v>139</v>
      </c>
      <c r="H543" s="178">
        <v>28000</v>
      </c>
      <c r="I543" s="179">
        <v>21.73</v>
      </c>
      <c r="J543" s="179">
        <f>ROUND(I543*H543,2)</f>
        <v>608440</v>
      </c>
      <c r="K543" s="176" t="s">
        <v>210</v>
      </c>
      <c r="L543" s="35"/>
      <c r="M543" s="180" t="s">
        <v>17</v>
      </c>
      <c r="N543" s="181" t="s">
        <v>41</v>
      </c>
      <c r="O543" s="182">
        <v>0.031</v>
      </c>
      <c r="P543" s="182">
        <f>O543*H543</f>
        <v>868</v>
      </c>
      <c r="Q543" s="182">
        <v>0.00021000000000000001</v>
      </c>
      <c r="R543" s="182">
        <f>Q543*H543</f>
        <v>5.8799999999999999</v>
      </c>
      <c r="S543" s="182">
        <v>0</v>
      </c>
      <c r="T543" s="183">
        <f>S543*H543</f>
        <v>0</v>
      </c>
      <c r="U543" s="29"/>
      <c r="V543" s="29"/>
      <c r="W543" s="29"/>
      <c r="X543" s="29"/>
      <c r="Y543" s="29"/>
      <c r="Z543" s="29"/>
      <c r="AA543" s="29"/>
      <c r="AB543" s="29"/>
      <c r="AC543" s="29"/>
      <c r="AD543" s="29"/>
      <c r="AE543" s="29"/>
      <c r="AR543" s="184" t="s">
        <v>196</v>
      </c>
      <c r="AT543" s="184" t="s">
        <v>123</v>
      </c>
      <c r="AU543" s="184" t="s">
        <v>80</v>
      </c>
      <c r="AY543" s="14" t="s">
        <v>128</v>
      </c>
      <c r="BE543" s="185">
        <f>IF(N543="základní",J543,0)</f>
        <v>608440</v>
      </c>
      <c r="BF543" s="185">
        <f>IF(N543="snížená",J543,0)</f>
        <v>0</v>
      </c>
      <c r="BG543" s="185">
        <f>IF(N543="zákl. přenesená",J543,0)</f>
        <v>0</v>
      </c>
      <c r="BH543" s="185">
        <f>IF(N543="sníž. přenesená",J543,0)</f>
        <v>0</v>
      </c>
      <c r="BI543" s="185">
        <f>IF(N543="nulová",J543,0)</f>
        <v>0</v>
      </c>
      <c r="BJ543" s="14" t="s">
        <v>78</v>
      </c>
      <c r="BK543" s="185">
        <f>ROUND(I543*H543,2)</f>
        <v>608440</v>
      </c>
      <c r="BL543" s="14" t="s">
        <v>196</v>
      </c>
      <c r="BM543" s="184" t="s">
        <v>944</v>
      </c>
    </row>
    <row r="544" s="2" customFormat="1">
      <c r="A544" s="29"/>
      <c r="B544" s="30"/>
      <c r="C544" s="31"/>
      <c r="D544" s="186" t="s">
        <v>130</v>
      </c>
      <c r="E544" s="31"/>
      <c r="F544" s="187" t="s">
        <v>945</v>
      </c>
      <c r="G544" s="31"/>
      <c r="H544" s="31"/>
      <c r="I544" s="31"/>
      <c r="J544" s="31"/>
      <c r="K544" s="31"/>
      <c r="L544" s="35"/>
      <c r="M544" s="188"/>
      <c r="N544" s="189"/>
      <c r="O544" s="74"/>
      <c r="P544" s="74"/>
      <c r="Q544" s="74"/>
      <c r="R544" s="74"/>
      <c r="S544" s="74"/>
      <c r="T544" s="75"/>
      <c r="U544" s="29"/>
      <c r="V544" s="29"/>
      <c r="W544" s="29"/>
      <c r="X544" s="29"/>
      <c r="Y544" s="29"/>
      <c r="Z544" s="29"/>
      <c r="AA544" s="29"/>
      <c r="AB544" s="29"/>
      <c r="AC544" s="29"/>
      <c r="AD544" s="29"/>
      <c r="AE544" s="29"/>
      <c r="AT544" s="14" t="s">
        <v>130</v>
      </c>
      <c r="AU544" s="14" t="s">
        <v>80</v>
      </c>
    </row>
    <row r="545" s="2" customFormat="1">
      <c r="A545" s="29"/>
      <c r="B545" s="30"/>
      <c r="C545" s="31"/>
      <c r="D545" s="206" t="s">
        <v>212</v>
      </c>
      <c r="E545" s="31"/>
      <c r="F545" s="207" t="s">
        <v>946</v>
      </c>
      <c r="G545" s="31"/>
      <c r="H545" s="31"/>
      <c r="I545" s="31"/>
      <c r="J545" s="31"/>
      <c r="K545" s="31"/>
      <c r="L545" s="35"/>
      <c r="M545" s="188"/>
      <c r="N545" s="189"/>
      <c r="O545" s="74"/>
      <c r="P545" s="74"/>
      <c r="Q545" s="74"/>
      <c r="R545" s="74"/>
      <c r="S545" s="74"/>
      <c r="T545" s="75"/>
      <c r="U545" s="29"/>
      <c r="V545" s="29"/>
      <c r="W545" s="29"/>
      <c r="X545" s="29"/>
      <c r="Y545" s="29"/>
      <c r="Z545" s="29"/>
      <c r="AA545" s="29"/>
      <c r="AB545" s="29"/>
      <c r="AC545" s="29"/>
      <c r="AD545" s="29"/>
      <c r="AE545" s="29"/>
      <c r="AT545" s="14" t="s">
        <v>212</v>
      </c>
      <c r="AU545" s="14" t="s">
        <v>80</v>
      </c>
    </row>
    <row r="546" s="2" customFormat="1" ht="33" customHeight="1">
      <c r="A546" s="29"/>
      <c r="B546" s="30"/>
      <c r="C546" s="174" t="s">
        <v>647</v>
      </c>
      <c r="D546" s="174" t="s">
        <v>123</v>
      </c>
      <c r="E546" s="175" t="s">
        <v>947</v>
      </c>
      <c r="F546" s="176" t="s">
        <v>948</v>
      </c>
      <c r="G546" s="177" t="s">
        <v>139</v>
      </c>
      <c r="H546" s="178">
        <v>47000</v>
      </c>
      <c r="I546" s="179">
        <v>84.310000000000002</v>
      </c>
      <c r="J546" s="179">
        <f>ROUND(I546*H546,2)</f>
        <v>3962570</v>
      </c>
      <c r="K546" s="176" t="s">
        <v>210</v>
      </c>
      <c r="L546" s="35"/>
      <c r="M546" s="180" t="s">
        <v>17</v>
      </c>
      <c r="N546" s="181" t="s">
        <v>41</v>
      </c>
      <c r="O546" s="182">
        <v>0.10100000000000001</v>
      </c>
      <c r="P546" s="182">
        <f>O546*H546</f>
        <v>4747</v>
      </c>
      <c r="Q546" s="182">
        <v>0.00029999999999999997</v>
      </c>
      <c r="R546" s="182">
        <f>Q546*H546</f>
        <v>14.1</v>
      </c>
      <c r="S546" s="182">
        <v>0</v>
      </c>
      <c r="T546" s="183">
        <f>S546*H546</f>
        <v>0</v>
      </c>
      <c r="U546" s="29"/>
      <c r="V546" s="29"/>
      <c r="W546" s="29"/>
      <c r="X546" s="29"/>
      <c r="Y546" s="29"/>
      <c r="Z546" s="29"/>
      <c r="AA546" s="29"/>
      <c r="AB546" s="29"/>
      <c r="AC546" s="29"/>
      <c r="AD546" s="29"/>
      <c r="AE546" s="29"/>
      <c r="AR546" s="184" t="s">
        <v>196</v>
      </c>
      <c r="AT546" s="184" t="s">
        <v>123</v>
      </c>
      <c r="AU546" s="184" t="s">
        <v>80</v>
      </c>
      <c r="AY546" s="14" t="s">
        <v>128</v>
      </c>
      <c r="BE546" s="185">
        <f>IF(N546="základní",J546,0)</f>
        <v>3962570</v>
      </c>
      <c r="BF546" s="185">
        <f>IF(N546="snížená",J546,0)</f>
        <v>0</v>
      </c>
      <c r="BG546" s="185">
        <f>IF(N546="zákl. přenesená",J546,0)</f>
        <v>0</v>
      </c>
      <c r="BH546" s="185">
        <f>IF(N546="sníž. přenesená",J546,0)</f>
        <v>0</v>
      </c>
      <c r="BI546" s="185">
        <f>IF(N546="nulová",J546,0)</f>
        <v>0</v>
      </c>
      <c r="BJ546" s="14" t="s">
        <v>78</v>
      </c>
      <c r="BK546" s="185">
        <f>ROUND(I546*H546,2)</f>
        <v>3962570</v>
      </c>
      <c r="BL546" s="14" t="s">
        <v>196</v>
      </c>
      <c r="BM546" s="184" t="s">
        <v>949</v>
      </c>
    </row>
    <row r="547" s="2" customFormat="1">
      <c r="A547" s="29"/>
      <c r="B547" s="30"/>
      <c r="C547" s="31"/>
      <c r="D547" s="186" t="s">
        <v>130</v>
      </c>
      <c r="E547" s="31"/>
      <c r="F547" s="187" t="s">
        <v>950</v>
      </c>
      <c r="G547" s="31"/>
      <c r="H547" s="31"/>
      <c r="I547" s="31"/>
      <c r="J547" s="31"/>
      <c r="K547" s="31"/>
      <c r="L547" s="35"/>
      <c r="M547" s="188"/>
      <c r="N547" s="189"/>
      <c r="O547" s="74"/>
      <c r="P547" s="74"/>
      <c r="Q547" s="74"/>
      <c r="R547" s="74"/>
      <c r="S547" s="74"/>
      <c r="T547" s="75"/>
      <c r="U547" s="29"/>
      <c r="V547" s="29"/>
      <c r="W547" s="29"/>
      <c r="X547" s="29"/>
      <c r="Y547" s="29"/>
      <c r="Z547" s="29"/>
      <c r="AA547" s="29"/>
      <c r="AB547" s="29"/>
      <c r="AC547" s="29"/>
      <c r="AD547" s="29"/>
      <c r="AE547" s="29"/>
      <c r="AT547" s="14" t="s">
        <v>130</v>
      </c>
      <c r="AU547" s="14" t="s">
        <v>80</v>
      </c>
    </row>
    <row r="548" s="2" customFormat="1">
      <c r="A548" s="29"/>
      <c r="B548" s="30"/>
      <c r="C548" s="31"/>
      <c r="D548" s="206" t="s">
        <v>212</v>
      </c>
      <c r="E548" s="31"/>
      <c r="F548" s="207" t="s">
        <v>951</v>
      </c>
      <c r="G548" s="31"/>
      <c r="H548" s="31"/>
      <c r="I548" s="31"/>
      <c r="J548" s="31"/>
      <c r="K548" s="31"/>
      <c r="L548" s="35"/>
      <c r="M548" s="188"/>
      <c r="N548" s="189"/>
      <c r="O548" s="74"/>
      <c r="P548" s="74"/>
      <c r="Q548" s="74"/>
      <c r="R548" s="74"/>
      <c r="S548" s="74"/>
      <c r="T548" s="75"/>
      <c r="U548" s="29"/>
      <c r="V548" s="29"/>
      <c r="W548" s="29"/>
      <c r="X548" s="29"/>
      <c r="Y548" s="29"/>
      <c r="Z548" s="29"/>
      <c r="AA548" s="29"/>
      <c r="AB548" s="29"/>
      <c r="AC548" s="29"/>
      <c r="AD548" s="29"/>
      <c r="AE548" s="29"/>
      <c r="AT548" s="14" t="s">
        <v>212</v>
      </c>
      <c r="AU548" s="14" t="s">
        <v>80</v>
      </c>
    </row>
    <row r="549" s="2" customFormat="1" ht="24.15" customHeight="1">
      <c r="A549" s="29"/>
      <c r="B549" s="30"/>
      <c r="C549" s="174" t="s">
        <v>952</v>
      </c>
      <c r="D549" s="174" t="s">
        <v>123</v>
      </c>
      <c r="E549" s="175" t="s">
        <v>953</v>
      </c>
      <c r="F549" s="176" t="s">
        <v>954</v>
      </c>
      <c r="G549" s="177" t="s">
        <v>139</v>
      </c>
      <c r="H549" s="178">
        <v>80000</v>
      </c>
      <c r="I549" s="179">
        <v>46.159999999999997</v>
      </c>
      <c r="J549" s="179">
        <f>ROUND(I549*H549,2)</f>
        <v>3692800</v>
      </c>
      <c r="K549" s="176" t="s">
        <v>210</v>
      </c>
      <c r="L549" s="35"/>
      <c r="M549" s="180" t="s">
        <v>17</v>
      </c>
      <c r="N549" s="181" t="s">
        <v>41</v>
      </c>
      <c r="O549" s="182">
        <v>0.064000000000000001</v>
      </c>
      <c r="P549" s="182">
        <f>O549*H549</f>
        <v>5120</v>
      </c>
      <c r="Q549" s="182">
        <v>0.00028600000000000001</v>
      </c>
      <c r="R549" s="182">
        <f>Q549*H549</f>
        <v>22.880000000000003</v>
      </c>
      <c r="S549" s="182">
        <v>0</v>
      </c>
      <c r="T549" s="183">
        <f>S549*H549</f>
        <v>0</v>
      </c>
      <c r="U549" s="29"/>
      <c r="V549" s="29"/>
      <c r="W549" s="29"/>
      <c r="X549" s="29"/>
      <c r="Y549" s="29"/>
      <c r="Z549" s="29"/>
      <c r="AA549" s="29"/>
      <c r="AB549" s="29"/>
      <c r="AC549" s="29"/>
      <c r="AD549" s="29"/>
      <c r="AE549" s="29"/>
      <c r="AR549" s="184" t="s">
        <v>196</v>
      </c>
      <c r="AT549" s="184" t="s">
        <v>123</v>
      </c>
      <c r="AU549" s="184" t="s">
        <v>80</v>
      </c>
      <c r="AY549" s="14" t="s">
        <v>128</v>
      </c>
      <c r="BE549" s="185">
        <f>IF(N549="základní",J549,0)</f>
        <v>3692800</v>
      </c>
      <c r="BF549" s="185">
        <f>IF(N549="snížená",J549,0)</f>
        <v>0</v>
      </c>
      <c r="BG549" s="185">
        <f>IF(N549="zákl. přenesená",J549,0)</f>
        <v>0</v>
      </c>
      <c r="BH549" s="185">
        <f>IF(N549="sníž. přenesená",J549,0)</f>
        <v>0</v>
      </c>
      <c r="BI549" s="185">
        <f>IF(N549="nulová",J549,0)</f>
        <v>0</v>
      </c>
      <c r="BJ549" s="14" t="s">
        <v>78</v>
      </c>
      <c r="BK549" s="185">
        <f>ROUND(I549*H549,2)</f>
        <v>3692800</v>
      </c>
      <c r="BL549" s="14" t="s">
        <v>196</v>
      </c>
      <c r="BM549" s="184" t="s">
        <v>955</v>
      </c>
    </row>
    <row r="550" s="2" customFormat="1">
      <c r="A550" s="29"/>
      <c r="B550" s="30"/>
      <c r="C550" s="31"/>
      <c r="D550" s="186" t="s">
        <v>130</v>
      </c>
      <c r="E550" s="31"/>
      <c r="F550" s="187" t="s">
        <v>956</v>
      </c>
      <c r="G550" s="31"/>
      <c r="H550" s="31"/>
      <c r="I550" s="31"/>
      <c r="J550" s="31"/>
      <c r="K550" s="31"/>
      <c r="L550" s="35"/>
      <c r="M550" s="188"/>
      <c r="N550" s="189"/>
      <c r="O550" s="74"/>
      <c r="P550" s="74"/>
      <c r="Q550" s="74"/>
      <c r="R550" s="74"/>
      <c r="S550" s="74"/>
      <c r="T550" s="75"/>
      <c r="U550" s="29"/>
      <c r="V550" s="29"/>
      <c r="W550" s="29"/>
      <c r="X550" s="29"/>
      <c r="Y550" s="29"/>
      <c r="Z550" s="29"/>
      <c r="AA550" s="29"/>
      <c r="AB550" s="29"/>
      <c r="AC550" s="29"/>
      <c r="AD550" s="29"/>
      <c r="AE550" s="29"/>
      <c r="AT550" s="14" t="s">
        <v>130</v>
      </c>
      <c r="AU550" s="14" t="s">
        <v>80</v>
      </c>
    </row>
    <row r="551" s="2" customFormat="1">
      <c r="A551" s="29"/>
      <c r="B551" s="30"/>
      <c r="C551" s="31"/>
      <c r="D551" s="206" t="s">
        <v>212</v>
      </c>
      <c r="E551" s="31"/>
      <c r="F551" s="207" t="s">
        <v>957</v>
      </c>
      <c r="G551" s="31"/>
      <c r="H551" s="31"/>
      <c r="I551" s="31"/>
      <c r="J551" s="31"/>
      <c r="K551" s="31"/>
      <c r="L551" s="35"/>
      <c r="M551" s="188"/>
      <c r="N551" s="189"/>
      <c r="O551" s="74"/>
      <c r="P551" s="74"/>
      <c r="Q551" s="74"/>
      <c r="R551" s="74"/>
      <c r="S551" s="74"/>
      <c r="T551" s="75"/>
      <c r="U551" s="29"/>
      <c r="V551" s="29"/>
      <c r="W551" s="29"/>
      <c r="X551" s="29"/>
      <c r="Y551" s="29"/>
      <c r="Z551" s="29"/>
      <c r="AA551" s="29"/>
      <c r="AB551" s="29"/>
      <c r="AC551" s="29"/>
      <c r="AD551" s="29"/>
      <c r="AE551" s="29"/>
      <c r="AT551" s="14" t="s">
        <v>212</v>
      </c>
      <c r="AU551" s="14" t="s">
        <v>80</v>
      </c>
    </row>
    <row r="552" s="12" customFormat="1" ht="25.92" customHeight="1">
      <c r="A552" s="12"/>
      <c r="B552" s="191"/>
      <c r="C552" s="192"/>
      <c r="D552" s="193" t="s">
        <v>69</v>
      </c>
      <c r="E552" s="194" t="s">
        <v>958</v>
      </c>
      <c r="F552" s="194" t="s">
        <v>959</v>
      </c>
      <c r="G552" s="192"/>
      <c r="H552" s="192"/>
      <c r="I552" s="192"/>
      <c r="J552" s="195">
        <f>BK552</f>
        <v>1066342</v>
      </c>
      <c r="K552" s="192"/>
      <c r="L552" s="196"/>
      <c r="M552" s="197"/>
      <c r="N552" s="198"/>
      <c r="O552" s="198"/>
      <c r="P552" s="199">
        <f>SUM(P553:P574)</f>
        <v>0</v>
      </c>
      <c r="Q552" s="198"/>
      <c r="R552" s="199">
        <f>SUM(R553:R574)</f>
        <v>0</v>
      </c>
      <c r="S552" s="198"/>
      <c r="T552" s="200">
        <f>SUM(T553:T574)</f>
        <v>0</v>
      </c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R552" s="201" t="s">
        <v>127</v>
      </c>
      <c r="AT552" s="202" t="s">
        <v>69</v>
      </c>
      <c r="AU552" s="202" t="s">
        <v>70</v>
      </c>
      <c r="AY552" s="201" t="s">
        <v>128</v>
      </c>
      <c r="BK552" s="203">
        <f>SUM(BK553:BK574)</f>
        <v>1066342</v>
      </c>
    </row>
    <row r="553" s="2" customFormat="1" ht="37.8" customHeight="1">
      <c r="A553" s="29"/>
      <c r="B553" s="30"/>
      <c r="C553" s="174" t="s">
        <v>652</v>
      </c>
      <c r="D553" s="174" t="s">
        <v>123</v>
      </c>
      <c r="E553" s="175" t="s">
        <v>960</v>
      </c>
      <c r="F553" s="176" t="s">
        <v>961</v>
      </c>
      <c r="G553" s="177" t="s">
        <v>169</v>
      </c>
      <c r="H553" s="178">
        <v>200</v>
      </c>
      <c r="I553" s="179">
        <v>596</v>
      </c>
      <c r="J553" s="179">
        <f>ROUND(I553*H553,2)</f>
        <v>119200</v>
      </c>
      <c r="K553" s="176" t="s">
        <v>962</v>
      </c>
      <c r="L553" s="35"/>
      <c r="M553" s="180" t="s">
        <v>17</v>
      </c>
      <c r="N553" s="181" t="s">
        <v>41</v>
      </c>
      <c r="O553" s="182">
        <v>0</v>
      </c>
      <c r="P553" s="182">
        <f>O553*H553</f>
        <v>0</v>
      </c>
      <c r="Q553" s="182">
        <v>0</v>
      </c>
      <c r="R553" s="182">
        <f>Q553*H553</f>
        <v>0</v>
      </c>
      <c r="S553" s="182">
        <v>0</v>
      </c>
      <c r="T553" s="183">
        <f>S553*H553</f>
        <v>0</v>
      </c>
      <c r="U553" s="29"/>
      <c r="V553" s="29"/>
      <c r="W553" s="29"/>
      <c r="X553" s="29"/>
      <c r="Y553" s="29"/>
      <c r="Z553" s="29"/>
      <c r="AA553" s="29"/>
      <c r="AB553" s="29"/>
      <c r="AC553" s="29"/>
      <c r="AD553" s="29"/>
      <c r="AE553" s="29"/>
      <c r="AR553" s="184" t="s">
        <v>591</v>
      </c>
      <c r="AT553" s="184" t="s">
        <v>123</v>
      </c>
      <c r="AU553" s="184" t="s">
        <v>78</v>
      </c>
      <c r="AY553" s="14" t="s">
        <v>128</v>
      </c>
      <c r="BE553" s="185">
        <f>IF(N553="základní",J553,0)</f>
        <v>119200</v>
      </c>
      <c r="BF553" s="185">
        <f>IF(N553="snížená",J553,0)</f>
        <v>0</v>
      </c>
      <c r="BG553" s="185">
        <f>IF(N553="zákl. přenesená",J553,0)</f>
        <v>0</v>
      </c>
      <c r="BH553" s="185">
        <f>IF(N553="sníž. přenesená",J553,0)</f>
        <v>0</v>
      </c>
      <c r="BI553" s="185">
        <f>IF(N553="nulová",J553,0)</f>
        <v>0</v>
      </c>
      <c r="BJ553" s="14" t="s">
        <v>78</v>
      </c>
      <c r="BK553" s="185">
        <f>ROUND(I553*H553,2)</f>
        <v>119200</v>
      </c>
      <c r="BL553" s="14" t="s">
        <v>591</v>
      </c>
      <c r="BM553" s="184" t="s">
        <v>963</v>
      </c>
    </row>
    <row r="554" s="2" customFormat="1">
      <c r="A554" s="29"/>
      <c r="B554" s="30"/>
      <c r="C554" s="31"/>
      <c r="D554" s="186" t="s">
        <v>130</v>
      </c>
      <c r="E554" s="31"/>
      <c r="F554" s="187" t="s">
        <v>964</v>
      </c>
      <c r="G554" s="31"/>
      <c r="H554" s="31"/>
      <c r="I554" s="31"/>
      <c r="J554" s="31"/>
      <c r="K554" s="31"/>
      <c r="L554" s="35"/>
      <c r="M554" s="188"/>
      <c r="N554" s="189"/>
      <c r="O554" s="74"/>
      <c r="P554" s="74"/>
      <c r="Q554" s="74"/>
      <c r="R554" s="74"/>
      <c r="S554" s="74"/>
      <c r="T554" s="75"/>
      <c r="U554" s="29"/>
      <c r="V554" s="29"/>
      <c r="W554" s="29"/>
      <c r="X554" s="29"/>
      <c r="Y554" s="29"/>
      <c r="Z554" s="29"/>
      <c r="AA554" s="29"/>
      <c r="AB554" s="29"/>
      <c r="AC554" s="29"/>
      <c r="AD554" s="29"/>
      <c r="AE554" s="29"/>
      <c r="AT554" s="14" t="s">
        <v>130</v>
      </c>
      <c r="AU554" s="14" t="s">
        <v>78</v>
      </c>
    </row>
    <row r="555" s="2" customFormat="1" ht="37.8" customHeight="1">
      <c r="A555" s="29"/>
      <c r="B555" s="30"/>
      <c r="C555" s="208" t="s">
        <v>965</v>
      </c>
      <c r="D555" s="208" t="s">
        <v>275</v>
      </c>
      <c r="E555" s="209" t="s">
        <v>966</v>
      </c>
      <c r="F555" s="210" t="s">
        <v>967</v>
      </c>
      <c r="G555" s="211" t="s">
        <v>169</v>
      </c>
      <c r="H555" s="212">
        <v>1000</v>
      </c>
      <c r="I555" s="213">
        <v>4.4000000000000004</v>
      </c>
      <c r="J555" s="213">
        <f>ROUND(I555*H555,2)</f>
        <v>4400</v>
      </c>
      <c r="K555" s="210" t="s">
        <v>962</v>
      </c>
      <c r="L555" s="214"/>
      <c r="M555" s="215" t="s">
        <v>17</v>
      </c>
      <c r="N555" s="216" t="s">
        <v>41</v>
      </c>
      <c r="O555" s="182">
        <v>0</v>
      </c>
      <c r="P555" s="182">
        <f>O555*H555</f>
        <v>0</v>
      </c>
      <c r="Q555" s="182">
        <v>0</v>
      </c>
      <c r="R555" s="182">
        <f>Q555*H555</f>
        <v>0</v>
      </c>
      <c r="S555" s="182">
        <v>0</v>
      </c>
      <c r="T555" s="183">
        <f>S555*H555</f>
        <v>0</v>
      </c>
      <c r="U555" s="29"/>
      <c r="V555" s="29"/>
      <c r="W555" s="29"/>
      <c r="X555" s="29"/>
      <c r="Y555" s="29"/>
      <c r="Z555" s="29"/>
      <c r="AA555" s="29"/>
      <c r="AB555" s="29"/>
      <c r="AC555" s="29"/>
      <c r="AD555" s="29"/>
      <c r="AE555" s="29"/>
      <c r="AR555" s="184" t="s">
        <v>591</v>
      </c>
      <c r="AT555" s="184" t="s">
        <v>275</v>
      </c>
      <c r="AU555" s="184" t="s">
        <v>78</v>
      </c>
      <c r="AY555" s="14" t="s">
        <v>128</v>
      </c>
      <c r="BE555" s="185">
        <f>IF(N555="základní",J555,0)</f>
        <v>4400</v>
      </c>
      <c r="BF555" s="185">
        <f>IF(N555="snížená",J555,0)</f>
        <v>0</v>
      </c>
      <c r="BG555" s="185">
        <f>IF(N555="zákl. přenesená",J555,0)</f>
        <v>0</v>
      </c>
      <c r="BH555" s="185">
        <f>IF(N555="sníž. přenesená",J555,0)</f>
        <v>0</v>
      </c>
      <c r="BI555" s="185">
        <f>IF(N555="nulová",J555,0)</f>
        <v>0</v>
      </c>
      <c r="BJ555" s="14" t="s">
        <v>78</v>
      </c>
      <c r="BK555" s="185">
        <f>ROUND(I555*H555,2)</f>
        <v>4400</v>
      </c>
      <c r="BL555" s="14" t="s">
        <v>591</v>
      </c>
      <c r="BM555" s="184" t="s">
        <v>968</v>
      </c>
    </row>
    <row r="556" s="2" customFormat="1">
      <c r="A556" s="29"/>
      <c r="B556" s="30"/>
      <c r="C556" s="31"/>
      <c r="D556" s="186" t="s">
        <v>130</v>
      </c>
      <c r="E556" s="31"/>
      <c r="F556" s="187" t="s">
        <v>967</v>
      </c>
      <c r="G556" s="31"/>
      <c r="H556" s="31"/>
      <c r="I556" s="31"/>
      <c r="J556" s="31"/>
      <c r="K556" s="31"/>
      <c r="L556" s="35"/>
      <c r="M556" s="188"/>
      <c r="N556" s="189"/>
      <c r="O556" s="74"/>
      <c r="P556" s="74"/>
      <c r="Q556" s="74"/>
      <c r="R556" s="74"/>
      <c r="S556" s="74"/>
      <c r="T556" s="75"/>
      <c r="U556" s="29"/>
      <c r="V556" s="29"/>
      <c r="W556" s="29"/>
      <c r="X556" s="29"/>
      <c r="Y556" s="29"/>
      <c r="Z556" s="29"/>
      <c r="AA556" s="29"/>
      <c r="AB556" s="29"/>
      <c r="AC556" s="29"/>
      <c r="AD556" s="29"/>
      <c r="AE556" s="29"/>
      <c r="AT556" s="14" t="s">
        <v>130</v>
      </c>
      <c r="AU556" s="14" t="s">
        <v>78</v>
      </c>
    </row>
    <row r="557" s="2" customFormat="1" ht="16.5" customHeight="1">
      <c r="A557" s="29"/>
      <c r="B557" s="30"/>
      <c r="C557" s="174" t="s">
        <v>656</v>
      </c>
      <c r="D557" s="174" t="s">
        <v>123</v>
      </c>
      <c r="E557" s="175" t="s">
        <v>969</v>
      </c>
      <c r="F557" s="176" t="s">
        <v>970</v>
      </c>
      <c r="G557" s="177" t="s">
        <v>169</v>
      </c>
      <c r="H557" s="178">
        <v>400</v>
      </c>
      <c r="I557" s="179">
        <v>596</v>
      </c>
      <c r="J557" s="179">
        <f>ROUND(I557*H557,2)</f>
        <v>238400</v>
      </c>
      <c r="K557" s="176" t="s">
        <v>962</v>
      </c>
      <c r="L557" s="35"/>
      <c r="M557" s="180" t="s">
        <v>17</v>
      </c>
      <c r="N557" s="181" t="s">
        <v>41</v>
      </c>
      <c r="O557" s="182">
        <v>0</v>
      </c>
      <c r="P557" s="182">
        <f>O557*H557</f>
        <v>0</v>
      </c>
      <c r="Q557" s="182">
        <v>0</v>
      </c>
      <c r="R557" s="182">
        <f>Q557*H557</f>
        <v>0</v>
      </c>
      <c r="S557" s="182">
        <v>0</v>
      </c>
      <c r="T557" s="183">
        <f>S557*H557</f>
        <v>0</v>
      </c>
      <c r="U557" s="29"/>
      <c r="V557" s="29"/>
      <c r="W557" s="29"/>
      <c r="X557" s="29"/>
      <c r="Y557" s="29"/>
      <c r="Z557" s="29"/>
      <c r="AA557" s="29"/>
      <c r="AB557" s="29"/>
      <c r="AC557" s="29"/>
      <c r="AD557" s="29"/>
      <c r="AE557" s="29"/>
      <c r="AR557" s="184" t="s">
        <v>591</v>
      </c>
      <c r="AT557" s="184" t="s">
        <v>123</v>
      </c>
      <c r="AU557" s="184" t="s">
        <v>78</v>
      </c>
      <c r="AY557" s="14" t="s">
        <v>128</v>
      </c>
      <c r="BE557" s="185">
        <f>IF(N557="základní",J557,0)</f>
        <v>238400</v>
      </c>
      <c r="BF557" s="185">
        <f>IF(N557="snížená",J557,0)</f>
        <v>0</v>
      </c>
      <c r="BG557" s="185">
        <f>IF(N557="zákl. přenesená",J557,0)</f>
        <v>0</v>
      </c>
      <c r="BH557" s="185">
        <f>IF(N557="sníž. přenesená",J557,0)</f>
        <v>0</v>
      </c>
      <c r="BI557" s="185">
        <f>IF(N557="nulová",J557,0)</f>
        <v>0</v>
      </c>
      <c r="BJ557" s="14" t="s">
        <v>78</v>
      </c>
      <c r="BK557" s="185">
        <f>ROUND(I557*H557,2)</f>
        <v>238400</v>
      </c>
      <c r="BL557" s="14" t="s">
        <v>591</v>
      </c>
      <c r="BM557" s="184" t="s">
        <v>971</v>
      </c>
    </row>
    <row r="558" s="2" customFormat="1">
      <c r="A558" s="29"/>
      <c r="B558" s="30"/>
      <c r="C558" s="31"/>
      <c r="D558" s="186" t="s">
        <v>130</v>
      </c>
      <c r="E558" s="31"/>
      <c r="F558" s="187" t="s">
        <v>972</v>
      </c>
      <c r="G558" s="31"/>
      <c r="H558" s="31"/>
      <c r="I558" s="31"/>
      <c r="J558" s="31"/>
      <c r="K558" s="31"/>
      <c r="L558" s="35"/>
      <c r="M558" s="188"/>
      <c r="N558" s="189"/>
      <c r="O558" s="74"/>
      <c r="P558" s="74"/>
      <c r="Q558" s="74"/>
      <c r="R558" s="74"/>
      <c r="S558" s="74"/>
      <c r="T558" s="75"/>
      <c r="U558" s="29"/>
      <c r="V558" s="29"/>
      <c r="W558" s="29"/>
      <c r="X558" s="29"/>
      <c r="Y558" s="29"/>
      <c r="Z558" s="29"/>
      <c r="AA558" s="29"/>
      <c r="AB558" s="29"/>
      <c r="AC558" s="29"/>
      <c r="AD558" s="29"/>
      <c r="AE558" s="29"/>
      <c r="AT558" s="14" t="s">
        <v>130</v>
      </c>
      <c r="AU558" s="14" t="s">
        <v>78</v>
      </c>
    </row>
    <row r="559" s="2" customFormat="1" ht="37.8" customHeight="1">
      <c r="A559" s="29"/>
      <c r="B559" s="30"/>
      <c r="C559" s="174" t="s">
        <v>973</v>
      </c>
      <c r="D559" s="174" t="s">
        <v>123</v>
      </c>
      <c r="E559" s="175" t="s">
        <v>974</v>
      </c>
      <c r="F559" s="176" t="s">
        <v>975</v>
      </c>
      <c r="G559" s="177" t="s">
        <v>152</v>
      </c>
      <c r="H559" s="178">
        <v>40</v>
      </c>
      <c r="I559" s="179">
        <v>596</v>
      </c>
      <c r="J559" s="179">
        <f>ROUND(I559*H559,2)</f>
        <v>23840</v>
      </c>
      <c r="K559" s="176" t="s">
        <v>962</v>
      </c>
      <c r="L559" s="35"/>
      <c r="M559" s="180" t="s">
        <v>17</v>
      </c>
      <c r="N559" s="181" t="s">
        <v>41</v>
      </c>
      <c r="O559" s="182">
        <v>0</v>
      </c>
      <c r="P559" s="182">
        <f>O559*H559</f>
        <v>0</v>
      </c>
      <c r="Q559" s="182">
        <v>0</v>
      </c>
      <c r="R559" s="182">
        <f>Q559*H559</f>
        <v>0</v>
      </c>
      <c r="S559" s="182">
        <v>0</v>
      </c>
      <c r="T559" s="183">
        <f>S559*H559</f>
        <v>0</v>
      </c>
      <c r="U559" s="29"/>
      <c r="V559" s="29"/>
      <c r="W559" s="29"/>
      <c r="X559" s="29"/>
      <c r="Y559" s="29"/>
      <c r="Z559" s="29"/>
      <c r="AA559" s="29"/>
      <c r="AB559" s="29"/>
      <c r="AC559" s="29"/>
      <c r="AD559" s="29"/>
      <c r="AE559" s="29"/>
      <c r="AR559" s="184" t="s">
        <v>591</v>
      </c>
      <c r="AT559" s="184" t="s">
        <v>123</v>
      </c>
      <c r="AU559" s="184" t="s">
        <v>78</v>
      </c>
      <c r="AY559" s="14" t="s">
        <v>128</v>
      </c>
      <c r="BE559" s="185">
        <f>IF(N559="základní",J559,0)</f>
        <v>23840</v>
      </c>
      <c r="BF559" s="185">
        <f>IF(N559="snížená",J559,0)</f>
        <v>0</v>
      </c>
      <c r="BG559" s="185">
        <f>IF(N559="zákl. přenesená",J559,0)</f>
        <v>0</v>
      </c>
      <c r="BH559" s="185">
        <f>IF(N559="sníž. přenesená",J559,0)</f>
        <v>0</v>
      </c>
      <c r="BI559" s="185">
        <f>IF(N559="nulová",J559,0)</f>
        <v>0</v>
      </c>
      <c r="BJ559" s="14" t="s">
        <v>78</v>
      </c>
      <c r="BK559" s="185">
        <f>ROUND(I559*H559,2)</f>
        <v>23840</v>
      </c>
      <c r="BL559" s="14" t="s">
        <v>591</v>
      </c>
      <c r="BM559" s="184" t="s">
        <v>976</v>
      </c>
    </row>
    <row r="560" s="2" customFormat="1">
      <c r="A560" s="29"/>
      <c r="B560" s="30"/>
      <c r="C560" s="31"/>
      <c r="D560" s="186" t="s">
        <v>130</v>
      </c>
      <c r="E560" s="31"/>
      <c r="F560" s="187" t="s">
        <v>977</v>
      </c>
      <c r="G560" s="31"/>
      <c r="H560" s="31"/>
      <c r="I560" s="31"/>
      <c r="J560" s="31"/>
      <c r="K560" s="31"/>
      <c r="L560" s="35"/>
      <c r="M560" s="188"/>
      <c r="N560" s="189"/>
      <c r="O560" s="74"/>
      <c r="P560" s="74"/>
      <c r="Q560" s="74"/>
      <c r="R560" s="74"/>
      <c r="S560" s="74"/>
      <c r="T560" s="75"/>
      <c r="U560" s="29"/>
      <c r="V560" s="29"/>
      <c r="W560" s="29"/>
      <c r="X560" s="29"/>
      <c r="Y560" s="29"/>
      <c r="Z560" s="29"/>
      <c r="AA560" s="29"/>
      <c r="AB560" s="29"/>
      <c r="AC560" s="29"/>
      <c r="AD560" s="29"/>
      <c r="AE560" s="29"/>
      <c r="AT560" s="14" t="s">
        <v>130</v>
      </c>
      <c r="AU560" s="14" t="s">
        <v>78</v>
      </c>
    </row>
    <row r="561" s="2" customFormat="1" ht="24.15" customHeight="1">
      <c r="A561" s="29"/>
      <c r="B561" s="30"/>
      <c r="C561" s="208" t="s">
        <v>661</v>
      </c>
      <c r="D561" s="208" t="s">
        <v>275</v>
      </c>
      <c r="E561" s="209" t="s">
        <v>978</v>
      </c>
      <c r="F561" s="210" t="s">
        <v>979</v>
      </c>
      <c r="G561" s="211" t="s">
        <v>169</v>
      </c>
      <c r="H561" s="212">
        <v>200</v>
      </c>
      <c r="I561" s="213">
        <v>18.800000000000001</v>
      </c>
      <c r="J561" s="213">
        <f>ROUND(I561*H561,2)</f>
        <v>3760</v>
      </c>
      <c r="K561" s="210" t="s">
        <v>962</v>
      </c>
      <c r="L561" s="214"/>
      <c r="M561" s="215" t="s">
        <v>17</v>
      </c>
      <c r="N561" s="216" t="s">
        <v>41</v>
      </c>
      <c r="O561" s="182">
        <v>0</v>
      </c>
      <c r="P561" s="182">
        <f>O561*H561</f>
        <v>0</v>
      </c>
      <c r="Q561" s="182">
        <v>0</v>
      </c>
      <c r="R561" s="182">
        <f>Q561*H561</f>
        <v>0</v>
      </c>
      <c r="S561" s="182">
        <v>0</v>
      </c>
      <c r="T561" s="183">
        <f>S561*H561</f>
        <v>0</v>
      </c>
      <c r="U561" s="29"/>
      <c r="V561" s="29"/>
      <c r="W561" s="29"/>
      <c r="X561" s="29"/>
      <c r="Y561" s="29"/>
      <c r="Z561" s="29"/>
      <c r="AA561" s="29"/>
      <c r="AB561" s="29"/>
      <c r="AC561" s="29"/>
      <c r="AD561" s="29"/>
      <c r="AE561" s="29"/>
      <c r="AR561" s="184" t="s">
        <v>591</v>
      </c>
      <c r="AT561" s="184" t="s">
        <v>275</v>
      </c>
      <c r="AU561" s="184" t="s">
        <v>78</v>
      </c>
      <c r="AY561" s="14" t="s">
        <v>128</v>
      </c>
      <c r="BE561" s="185">
        <f>IF(N561="základní",J561,0)</f>
        <v>3760</v>
      </c>
      <c r="BF561" s="185">
        <f>IF(N561="snížená",J561,0)</f>
        <v>0</v>
      </c>
      <c r="BG561" s="185">
        <f>IF(N561="zákl. přenesená",J561,0)</f>
        <v>0</v>
      </c>
      <c r="BH561" s="185">
        <f>IF(N561="sníž. přenesená",J561,0)</f>
        <v>0</v>
      </c>
      <c r="BI561" s="185">
        <f>IF(N561="nulová",J561,0)</f>
        <v>0</v>
      </c>
      <c r="BJ561" s="14" t="s">
        <v>78</v>
      </c>
      <c r="BK561" s="185">
        <f>ROUND(I561*H561,2)</f>
        <v>3760</v>
      </c>
      <c r="BL561" s="14" t="s">
        <v>591</v>
      </c>
      <c r="BM561" s="184" t="s">
        <v>980</v>
      </c>
    </row>
    <row r="562" s="2" customFormat="1">
      <c r="A562" s="29"/>
      <c r="B562" s="30"/>
      <c r="C562" s="31"/>
      <c r="D562" s="186" t="s">
        <v>130</v>
      </c>
      <c r="E562" s="31"/>
      <c r="F562" s="187" t="s">
        <v>979</v>
      </c>
      <c r="G562" s="31"/>
      <c r="H562" s="31"/>
      <c r="I562" s="31"/>
      <c r="J562" s="31"/>
      <c r="K562" s="31"/>
      <c r="L562" s="35"/>
      <c r="M562" s="188"/>
      <c r="N562" s="189"/>
      <c r="O562" s="74"/>
      <c r="P562" s="74"/>
      <c r="Q562" s="74"/>
      <c r="R562" s="74"/>
      <c r="S562" s="74"/>
      <c r="T562" s="75"/>
      <c r="U562" s="29"/>
      <c r="V562" s="29"/>
      <c r="W562" s="29"/>
      <c r="X562" s="29"/>
      <c r="Y562" s="29"/>
      <c r="Z562" s="29"/>
      <c r="AA562" s="29"/>
      <c r="AB562" s="29"/>
      <c r="AC562" s="29"/>
      <c r="AD562" s="29"/>
      <c r="AE562" s="29"/>
      <c r="AT562" s="14" t="s">
        <v>130</v>
      </c>
      <c r="AU562" s="14" t="s">
        <v>78</v>
      </c>
    </row>
    <row r="563" s="2" customFormat="1" ht="24.15" customHeight="1">
      <c r="A563" s="29"/>
      <c r="B563" s="30"/>
      <c r="C563" s="174" t="s">
        <v>981</v>
      </c>
      <c r="D563" s="174" t="s">
        <v>123</v>
      </c>
      <c r="E563" s="175" t="s">
        <v>982</v>
      </c>
      <c r="F563" s="176" t="s">
        <v>983</v>
      </c>
      <c r="G563" s="177" t="s">
        <v>169</v>
      </c>
      <c r="H563" s="178">
        <v>1000</v>
      </c>
      <c r="I563" s="179">
        <v>596</v>
      </c>
      <c r="J563" s="179">
        <f>ROUND(I563*H563,2)</f>
        <v>596000</v>
      </c>
      <c r="K563" s="176" t="s">
        <v>962</v>
      </c>
      <c r="L563" s="35"/>
      <c r="M563" s="180" t="s">
        <v>17</v>
      </c>
      <c r="N563" s="181" t="s">
        <v>41</v>
      </c>
      <c r="O563" s="182">
        <v>0</v>
      </c>
      <c r="P563" s="182">
        <f>O563*H563</f>
        <v>0</v>
      </c>
      <c r="Q563" s="182">
        <v>0</v>
      </c>
      <c r="R563" s="182">
        <f>Q563*H563</f>
        <v>0</v>
      </c>
      <c r="S563" s="182">
        <v>0</v>
      </c>
      <c r="T563" s="183">
        <f>S563*H563</f>
        <v>0</v>
      </c>
      <c r="U563" s="29"/>
      <c r="V563" s="29"/>
      <c r="W563" s="29"/>
      <c r="X563" s="29"/>
      <c r="Y563" s="29"/>
      <c r="Z563" s="29"/>
      <c r="AA563" s="29"/>
      <c r="AB563" s="29"/>
      <c r="AC563" s="29"/>
      <c r="AD563" s="29"/>
      <c r="AE563" s="29"/>
      <c r="AR563" s="184" t="s">
        <v>591</v>
      </c>
      <c r="AT563" s="184" t="s">
        <v>123</v>
      </c>
      <c r="AU563" s="184" t="s">
        <v>78</v>
      </c>
      <c r="AY563" s="14" t="s">
        <v>128</v>
      </c>
      <c r="BE563" s="185">
        <f>IF(N563="základní",J563,0)</f>
        <v>596000</v>
      </c>
      <c r="BF563" s="185">
        <f>IF(N563="snížená",J563,0)</f>
        <v>0</v>
      </c>
      <c r="BG563" s="185">
        <f>IF(N563="zákl. přenesená",J563,0)</f>
        <v>0</v>
      </c>
      <c r="BH563" s="185">
        <f>IF(N563="sníž. přenesená",J563,0)</f>
        <v>0</v>
      </c>
      <c r="BI563" s="185">
        <f>IF(N563="nulová",J563,0)</f>
        <v>0</v>
      </c>
      <c r="BJ563" s="14" t="s">
        <v>78</v>
      </c>
      <c r="BK563" s="185">
        <f>ROUND(I563*H563,2)</f>
        <v>596000</v>
      </c>
      <c r="BL563" s="14" t="s">
        <v>591</v>
      </c>
      <c r="BM563" s="184" t="s">
        <v>984</v>
      </c>
    </row>
    <row r="564" s="2" customFormat="1">
      <c r="A564" s="29"/>
      <c r="B564" s="30"/>
      <c r="C564" s="31"/>
      <c r="D564" s="186" t="s">
        <v>130</v>
      </c>
      <c r="E564" s="31"/>
      <c r="F564" s="187" t="s">
        <v>983</v>
      </c>
      <c r="G564" s="31"/>
      <c r="H564" s="31"/>
      <c r="I564" s="31"/>
      <c r="J564" s="31"/>
      <c r="K564" s="31"/>
      <c r="L564" s="35"/>
      <c r="M564" s="188"/>
      <c r="N564" s="189"/>
      <c r="O564" s="74"/>
      <c r="P564" s="74"/>
      <c r="Q564" s="74"/>
      <c r="R564" s="74"/>
      <c r="S564" s="74"/>
      <c r="T564" s="75"/>
      <c r="U564" s="29"/>
      <c r="V564" s="29"/>
      <c r="W564" s="29"/>
      <c r="X564" s="29"/>
      <c r="Y564" s="29"/>
      <c r="Z564" s="29"/>
      <c r="AA564" s="29"/>
      <c r="AB564" s="29"/>
      <c r="AC564" s="29"/>
      <c r="AD564" s="29"/>
      <c r="AE564" s="29"/>
      <c r="AT564" s="14" t="s">
        <v>130</v>
      </c>
      <c r="AU564" s="14" t="s">
        <v>78</v>
      </c>
    </row>
    <row r="565" s="2" customFormat="1" ht="24.15" customHeight="1">
      <c r="A565" s="29"/>
      <c r="B565" s="30"/>
      <c r="C565" s="174" t="s">
        <v>666</v>
      </c>
      <c r="D565" s="174" t="s">
        <v>123</v>
      </c>
      <c r="E565" s="175" t="s">
        <v>985</v>
      </c>
      <c r="F565" s="176" t="s">
        <v>986</v>
      </c>
      <c r="G565" s="177" t="s">
        <v>134</v>
      </c>
      <c r="H565" s="178">
        <v>100</v>
      </c>
      <c r="I565" s="179">
        <v>596</v>
      </c>
      <c r="J565" s="179">
        <f>ROUND(I565*H565,2)</f>
        <v>59600</v>
      </c>
      <c r="K565" s="176" t="s">
        <v>962</v>
      </c>
      <c r="L565" s="35"/>
      <c r="M565" s="180" t="s">
        <v>17</v>
      </c>
      <c r="N565" s="181" t="s">
        <v>41</v>
      </c>
      <c r="O565" s="182">
        <v>0</v>
      </c>
      <c r="P565" s="182">
        <f>O565*H565</f>
        <v>0</v>
      </c>
      <c r="Q565" s="182">
        <v>0</v>
      </c>
      <c r="R565" s="182">
        <f>Q565*H565</f>
        <v>0</v>
      </c>
      <c r="S565" s="182">
        <v>0</v>
      </c>
      <c r="T565" s="183">
        <f>S565*H565</f>
        <v>0</v>
      </c>
      <c r="U565" s="29"/>
      <c r="V565" s="29"/>
      <c r="W565" s="29"/>
      <c r="X565" s="29"/>
      <c r="Y565" s="29"/>
      <c r="Z565" s="29"/>
      <c r="AA565" s="29"/>
      <c r="AB565" s="29"/>
      <c r="AC565" s="29"/>
      <c r="AD565" s="29"/>
      <c r="AE565" s="29"/>
      <c r="AR565" s="184" t="s">
        <v>591</v>
      </c>
      <c r="AT565" s="184" t="s">
        <v>123</v>
      </c>
      <c r="AU565" s="184" t="s">
        <v>78</v>
      </c>
      <c r="AY565" s="14" t="s">
        <v>128</v>
      </c>
      <c r="BE565" s="185">
        <f>IF(N565="základní",J565,0)</f>
        <v>59600</v>
      </c>
      <c r="BF565" s="185">
        <f>IF(N565="snížená",J565,0)</f>
        <v>0</v>
      </c>
      <c r="BG565" s="185">
        <f>IF(N565="zákl. přenesená",J565,0)</f>
        <v>0</v>
      </c>
      <c r="BH565" s="185">
        <f>IF(N565="sníž. přenesená",J565,0)</f>
        <v>0</v>
      </c>
      <c r="BI565" s="185">
        <f>IF(N565="nulová",J565,0)</f>
        <v>0</v>
      </c>
      <c r="BJ565" s="14" t="s">
        <v>78</v>
      </c>
      <c r="BK565" s="185">
        <f>ROUND(I565*H565,2)</f>
        <v>59600</v>
      </c>
      <c r="BL565" s="14" t="s">
        <v>591</v>
      </c>
      <c r="BM565" s="184" t="s">
        <v>987</v>
      </c>
    </row>
    <row r="566" s="2" customFormat="1">
      <c r="A566" s="29"/>
      <c r="B566" s="30"/>
      <c r="C566" s="31"/>
      <c r="D566" s="186" t="s">
        <v>130</v>
      </c>
      <c r="E566" s="31"/>
      <c r="F566" s="187" t="s">
        <v>986</v>
      </c>
      <c r="G566" s="31"/>
      <c r="H566" s="31"/>
      <c r="I566" s="31"/>
      <c r="J566" s="31"/>
      <c r="K566" s="31"/>
      <c r="L566" s="35"/>
      <c r="M566" s="188"/>
      <c r="N566" s="189"/>
      <c r="O566" s="74"/>
      <c r="P566" s="74"/>
      <c r="Q566" s="74"/>
      <c r="R566" s="74"/>
      <c r="S566" s="74"/>
      <c r="T566" s="75"/>
      <c r="U566" s="29"/>
      <c r="V566" s="29"/>
      <c r="W566" s="29"/>
      <c r="X566" s="29"/>
      <c r="Y566" s="29"/>
      <c r="Z566" s="29"/>
      <c r="AA566" s="29"/>
      <c r="AB566" s="29"/>
      <c r="AC566" s="29"/>
      <c r="AD566" s="29"/>
      <c r="AE566" s="29"/>
      <c r="AT566" s="14" t="s">
        <v>130</v>
      </c>
      <c r="AU566" s="14" t="s">
        <v>78</v>
      </c>
    </row>
    <row r="567" s="2" customFormat="1" ht="24.15" customHeight="1">
      <c r="A567" s="29"/>
      <c r="B567" s="30"/>
      <c r="C567" s="208" t="s">
        <v>988</v>
      </c>
      <c r="D567" s="208" t="s">
        <v>275</v>
      </c>
      <c r="E567" s="209" t="s">
        <v>989</v>
      </c>
      <c r="F567" s="210" t="s">
        <v>990</v>
      </c>
      <c r="G567" s="211" t="s">
        <v>169</v>
      </c>
      <c r="H567" s="212">
        <v>100</v>
      </c>
      <c r="I567" s="213">
        <v>42.700000000000003</v>
      </c>
      <c r="J567" s="213">
        <f>ROUND(I567*H567,2)</f>
        <v>4270</v>
      </c>
      <c r="K567" s="210" t="s">
        <v>962</v>
      </c>
      <c r="L567" s="214"/>
      <c r="M567" s="215" t="s">
        <v>17</v>
      </c>
      <c r="N567" s="216" t="s">
        <v>41</v>
      </c>
      <c r="O567" s="182">
        <v>0</v>
      </c>
      <c r="P567" s="182">
        <f>O567*H567</f>
        <v>0</v>
      </c>
      <c r="Q567" s="182">
        <v>0</v>
      </c>
      <c r="R567" s="182">
        <f>Q567*H567</f>
        <v>0</v>
      </c>
      <c r="S567" s="182">
        <v>0</v>
      </c>
      <c r="T567" s="183">
        <f>S567*H567</f>
        <v>0</v>
      </c>
      <c r="U567" s="29"/>
      <c r="V567" s="29"/>
      <c r="W567" s="29"/>
      <c r="X567" s="29"/>
      <c r="Y567" s="29"/>
      <c r="Z567" s="29"/>
      <c r="AA567" s="29"/>
      <c r="AB567" s="29"/>
      <c r="AC567" s="29"/>
      <c r="AD567" s="29"/>
      <c r="AE567" s="29"/>
      <c r="AR567" s="184" t="s">
        <v>591</v>
      </c>
      <c r="AT567" s="184" t="s">
        <v>275</v>
      </c>
      <c r="AU567" s="184" t="s">
        <v>78</v>
      </c>
      <c r="AY567" s="14" t="s">
        <v>128</v>
      </c>
      <c r="BE567" s="185">
        <f>IF(N567="základní",J567,0)</f>
        <v>4270</v>
      </c>
      <c r="BF567" s="185">
        <f>IF(N567="snížená",J567,0)</f>
        <v>0</v>
      </c>
      <c r="BG567" s="185">
        <f>IF(N567="zákl. přenesená",J567,0)</f>
        <v>0</v>
      </c>
      <c r="BH567" s="185">
        <f>IF(N567="sníž. přenesená",J567,0)</f>
        <v>0</v>
      </c>
      <c r="BI567" s="185">
        <f>IF(N567="nulová",J567,0)</f>
        <v>0</v>
      </c>
      <c r="BJ567" s="14" t="s">
        <v>78</v>
      </c>
      <c r="BK567" s="185">
        <f>ROUND(I567*H567,2)</f>
        <v>4270</v>
      </c>
      <c r="BL567" s="14" t="s">
        <v>591</v>
      </c>
      <c r="BM567" s="184" t="s">
        <v>991</v>
      </c>
    </row>
    <row r="568" s="2" customFormat="1">
      <c r="A568" s="29"/>
      <c r="B568" s="30"/>
      <c r="C568" s="31"/>
      <c r="D568" s="186" t="s">
        <v>130</v>
      </c>
      <c r="E568" s="31"/>
      <c r="F568" s="187" t="s">
        <v>990</v>
      </c>
      <c r="G568" s="31"/>
      <c r="H568" s="31"/>
      <c r="I568" s="31"/>
      <c r="J568" s="31"/>
      <c r="K568" s="31"/>
      <c r="L568" s="35"/>
      <c r="M568" s="188"/>
      <c r="N568" s="189"/>
      <c r="O568" s="74"/>
      <c r="P568" s="74"/>
      <c r="Q568" s="74"/>
      <c r="R568" s="74"/>
      <c r="S568" s="74"/>
      <c r="T568" s="75"/>
      <c r="U568" s="29"/>
      <c r="V568" s="29"/>
      <c r="W568" s="29"/>
      <c r="X568" s="29"/>
      <c r="Y568" s="29"/>
      <c r="Z568" s="29"/>
      <c r="AA568" s="29"/>
      <c r="AB568" s="29"/>
      <c r="AC568" s="29"/>
      <c r="AD568" s="29"/>
      <c r="AE568" s="29"/>
      <c r="AT568" s="14" t="s">
        <v>130</v>
      </c>
      <c r="AU568" s="14" t="s">
        <v>78</v>
      </c>
    </row>
    <row r="569" s="2" customFormat="1" ht="24.15" customHeight="1">
      <c r="A569" s="29"/>
      <c r="B569" s="30"/>
      <c r="C569" s="208" t="s">
        <v>749</v>
      </c>
      <c r="D569" s="208" t="s">
        <v>275</v>
      </c>
      <c r="E569" s="209" t="s">
        <v>992</v>
      </c>
      <c r="F569" s="210" t="s">
        <v>993</v>
      </c>
      <c r="G569" s="211" t="s">
        <v>169</v>
      </c>
      <c r="H569" s="212">
        <v>100</v>
      </c>
      <c r="I569" s="213">
        <v>2.9199999999999999</v>
      </c>
      <c r="J569" s="213">
        <f>ROUND(I569*H569,2)</f>
        <v>292</v>
      </c>
      <c r="K569" s="210" t="s">
        <v>962</v>
      </c>
      <c r="L569" s="214"/>
      <c r="M569" s="215" t="s">
        <v>17</v>
      </c>
      <c r="N569" s="216" t="s">
        <v>41</v>
      </c>
      <c r="O569" s="182">
        <v>0</v>
      </c>
      <c r="P569" s="182">
        <f>O569*H569</f>
        <v>0</v>
      </c>
      <c r="Q569" s="182">
        <v>0</v>
      </c>
      <c r="R569" s="182">
        <f>Q569*H569</f>
        <v>0</v>
      </c>
      <c r="S569" s="182">
        <v>0</v>
      </c>
      <c r="T569" s="183">
        <f>S569*H569</f>
        <v>0</v>
      </c>
      <c r="U569" s="29"/>
      <c r="V569" s="29"/>
      <c r="W569" s="29"/>
      <c r="X569" s="29"/>
      <c r="Y569" s="29"/>
      <c r="Z569" s="29"/>
      <c r="AA569" s="29"/>
      <c r="AB569" s="29"/>
      <c r="AC569" s="29"/>
      <c r="AD569" s="29"/>
      <c r="AE569" s="29"/>
      <c r="AR569" s="184" t="s">
        <v>591</v>
      </c>
      <c r="AT569" s="184" t="s">
        <v>275</v>
      </c>
      <c r="AU569" s="184" t="s">
        <v>78</v>
      </c>
      <c r="AY569" s="14" t="s">
        <v>128</v>
      </c>
      <c r="BE569" s="185">
        <f>IF(N569="základní",J569,0)</f>
        <v>292</v>
      </c>
      <c r="BF569" s="185">
        <f>IF(N569="snížená",J569,0)</f>
        <v>0</v>
      </c>
      <c r="BG569" s="185">
        <f>IF(N569="zákl. přenesená",J569,0)</f>
        <v>0</v>
      </c>
      <c r="BH569" s="185">
        <f>IF(N569="sníž. přenesená",J569,0)</f>
        <v>0</v>
      </c>
      <c r="BI569" s="185">
        <f>IF(N569="nulová",J569,0)</f>
        <v>0</v>
      </c>
      <c r="BJ569" s="14" t="s">
        <v>78</v>
      </c>
      <c r="BK569" s="185">
        <f>ROUND(I569*H569,2)</f>
        <v>292</v>
      </c>
      <c r="BL569" s="14" t="s">
        <v>591</v>
      </c>
      <c r="BM569" s="184" t="s">
        <v>994</v>
      </c>
    </row>
    <row r="570" s="2" customFormat="1">
      <c r="A570" s="29"/>
      <c r="B570" s="30"/>
      <c r="C570" s="31"/>
      <c r="D570" s="186" t="s">
        <v>130</v>
      </c>
      <c r="E570" s="31"/>
      <c r="F570" s="187" t="s">
        <v>993</v>
      </c>
      <c r="G570" s="31"/>
      <c r="H570" s="31"/>
      <c r="I570" s="31"/>
      <c r="J570" s="31"/>
      <c r="K570" s="31"/>
      <c r="L570" s="35"/>
      <c r="M570" s="188"/>
      <c r="N570" s="189"/>
      <c r="O570" s="74"/>
      <c r="P570" s="74"/>
      <c r="Q570" s="74"/>
      <c r="R570" s="74"/>
      <c r="S570" s="74"/>
      <c r="T570" s="75"/>
      <c r="U570" s="29"/>
      <c r="V570" s="29"/>
      <c r="W570" s="29"/>
      <c r="X570" s="29"/>
      <c r="Y570" s="29"/>
      <c r="Z570" s="29"/>
      <c r="AA570" s="29"/>
      <c r="AB570" s="29"/>
      <c r="AC570" s="29"/>
      <c r="AD570" s="29"/>
      <c r="AE570" s="29"/>
      <c r="AT570" s="14" t="s">
        <v>130</v>
      </c>
      <c r="AU570" s="14" t="s">
        <v>78</v>
      </c>
    </row>
    <row r="571" s="2" customFormat="1" ht="24.15" customHeight="1">
      <c r="A571" s="29"/>
      <c r="B571" s="30"/>
      <c r="C571" s="208" t="s">
        <v>995</v>
      </c>
      <c r="D571" s="208" t="s">
        <v>275</v>
      </c>
      <c r="E571" s="209" t="s">
        <v>996</v>
      </c>
      <c r="F571" s="210" t="s">
        <v>997</v>
      </c>
      <c r="G571" s="211" t="s">
        <v>169</v>
      </c>
      <c r="H571" s="212">
        <v>100</v>
      </c>
      <c r="I571" s="213">
        <v>20.399999999999999</v>
      </c>
      <c r="J571" s="213">
        <f>ROUND(I571*H571,2)</f>
        <v>2040</v>
      </c>
      <c r="K571" s="210" t="s">
        <v>962</v>
      </c>
      <c r="L571" s="214"/>
      <c r="M571" s="215" t="s">
        <v>17</v>
      </c>
      <c r="N571" s="216" t="s">
        <v>41</v>
      </c>
      <c r="O571" s="182">
        <v>0</v>
      </c>
      <c r="P571" s="182">
        <f>O571*H571</f>
        <v>0</v>
      </c>
      <c r="Q571" s="182">
        <v>0</v>
      </c>
      <c r="R571" s="182">
        <f>Q571*H571</f>
        <v>0</v>
      </c>
      <c r="S571" s="182">
        <v>0</v>
      </c>
      <c r="T571" s="183">
        <f>S571*H571</f>
        <v>0</v>
      </c>
      <c r="U571" s="29"/>
      <c r="V571" s="29"/>
      <c r="W571" s="29"/>
      <c r="X571" s="29"/>
      <c r="Y571" s="29"/>
      <c r="Z571" s="29"/>
      <c r="AA571" s="29"/>
      <c r="AB571" s="29"/>
      <c r="AC571" s="29"/>
      <c r="AD571" s="29"/>
      <c r="AE571" s="29"/>
      <c r="AR571" s="184" t="s">
        <v>591</v>
      </c>
      <c r="AT571" s="184" t="s">
        <v>275</v>
      </c>
      <c r="AU571" s="184" t="s">
        <v>78</v>
      </c>
      <c r="AY571" s="14" t="s">
        <v>128</v>
      </c>
      <c r="BE571" s="185">
        <f>IF(N571="základní",J571,0)</f>
        <v>2040</v>
      </c>
      <c r="BF571" s="185">
        <f>IF(N571="snížená",J571,0)</f>
        <v>0</v>
      </c>
      <c r="BG571" s="185">
        <f>IF(N571="zákl. přenesená",J571,0)</f>
        <v>0</v>
      </c>
      <c r="BH571" s="185">
        <f>IF(N571="sníž. přenesená",J571,0)</f>
        <v>0</v>
      </c>
      <c r="BI571" s="185">
        <f>IF(N571="nulová",J571,0)</f>
        <v>0</v>
      </c>
      <c r="BJ571" s="14" t="s">
        <v>78</v>
      </c>
      <c r="BK571" s="185">
        <f>ROUND(I571*H571,2)</f>
        <v>2040</v>
      </c>
      <c r="BL571" s="14" t="s">
        <v>591</v>
      </c>
      <c r="BM571" s="184" t="s">
        <v>998</v>
      </c>
    </row>
    <row r="572" s="2" customFormat="1">
      <c r="A572" s="29"/>
      <c r="B572" s="30"/>
      <c r="C572" s="31"/>
      <c r="D572" s="186" t="s">
        <v>130</v>
      </c>
      <c r="E572" s="31"/>
      <c r="F572" s="187" t="s">
        <v>997</v>
      </c>
      <c r="G572" s="31"/>
      <c r="H572" s="31"/>
      <c r="I572" s="31"/>
      <c r="J572" s="31"/>
      <c r="K572" s="31"/>
      <c r="L572" s="35"/>
      <c r="M572" s="188"/>
      <c r="N572" s="189"/>
      <c r="O572" s="74"/>
      <c r="P572" s="74"/>
      <c r="Q572" s="74"/>
      <c r="R572" s="74"/>
      <c r="S572" s="74"/>
      <c r="T572" s="75"/>
      <c r="U572" s="29"/>
      <c r="V572" s="29"/>
      <c r="W572" s="29"/>
      <c r="X572" s="29"/>
      <c r="Y572" s="29"/>
      <c r="Z572" s="29"/>
      <c r="AA572" s="29"/>
      <c r="AB572" s="29"/>
      <c r="AC572" s="29"/>
      <c r="AD572" s="29"/>
      <c r="AE572" s="29"/>
      <c r="AT572" s="14" t="s">
        <v>130</v>
      </c>
      <c r="AU572" s="14" t="s">
        <v>78</v>
      </c>
    </row>
    <row r="573" s="2" customFormat="1" ht="24.15" customHeight="1">
      <c r="A573" s="29"/>
      <c r="B573" s="30"/>
      <c r="C573" s="208" t="s">
        <v>754</v>
      </c>
      <c r="D573" s="208" t="s">
        <v>275</v>
      </c>
      <c r="E573" s="209" t="s">
        <v>999</v>
      </c>
      <c r="F573" s="210" t="s">
        <v>1000</v>
      </c>
      <c r="G573" s="211" t="s">
        <v>169</v>
      </c>
      <c r="H573" s="212">
        <v>20</v>
      </c>
      <c r="I573" s="213">
        <v>727</v>
      </c>
      <c r="J573" s="213">
        <f>ROUND(I573*H573,2)</f>
        <v>14540</v>
      </c>
      <c r="K573" s="210" t="s">
        <v>962</v>
      </c>
      <c r="L573" s="214"/>
      <c r="M573" s="215" t="s">
        <v>17</v>
      </c>
      <c r="N573" s="216" t="s">
        <v>41</v>
      </c>
      <c r="O573" s="182">
        <v>0</v>
      </c>
      <c r="P573" s="182">
        <f>O573*H573</f>
        <v>0</v>
      </c>
      <c r="Q573" s="182">
        <v>0</v>
      </c>
      <c r="R573" s="182">
        <f>Q573*H573</f>
        <v>0</v>
      </c>
      <c r="S573" s="182">
        <v>0</v>
      </c>
      <c r="T573" s="183">
        <f>S573*H573</f>
        <v>0</v>
      </c>
      <c r="U573" s="29"/>
      <c r="V573" s="29"/>
      <c r="W573" s="29"/>
      <c r="X573" s="29"/>
      <c r="Y573" s="29"/>
      <c r="Z573" s="29"/>
      <c r="AA573" s="29"/>
      <c r="AB573" s="29"/>
      <c r="AC573" s="29"/>
      <c r="AD573" s="29"/>
      <c r="AE573" s="29"/>
      <c r="AR573" s="184" t="s">
        <v>591</v>
      </c>
      <c r="AT573" s="184" t="s">
        <v>275</v>
      </c>
      <c r="AU573" s="184" t="s">
        <v>78</v>
      </c>
      <c r="AY573" s="14" t="s">
        <v>128</v>
      </c>
      <c r="BE573" s="185">
        <f>IF(N573="základní",J573,0)</f>
        <v>14540</v>
      </c>
      <c r="BF573" s="185">
        <f>IF(N573="snížená",J573,0)</f>
        <v>0</v>
      </c>
      <c r="BG573" s="185">
        <f>IF(N573="zákl. přenesená",J573,0)</f>
        <v>0</v>
      </c>
      <c r="BH573" s="185">
        <f>IF(N573="sníž. přenesená",J573,0)</f>
        <v>0</v>
      </c>
      <c r="BI573" s="185">
        <f>IF(N573="nulová",J573,0)</f>
        <v>0</v>
      </c>
      <c r="BJ573" s="14" t="s">
        <v>78</v>
      </c>
      <c r="BK573" s="185">
        <f>ROUND(I573*H573,2)</f>
        <v>14540</v>
      </c>
      <c r="BL573" s="14" t="s">
        <v>591</v>
      </c>
      <c r="BM573" s="184" t="s">
        <v>1001</v>
      </c>
    </row>
    <row r="574" s="2" customFormat="1">
      <c r="A574" s="29"/>
      <c r="B574" s="30"/>
      <c r="C574" s="31"/>
      <c r="D574" s="186" t="s">
        <v>130</v>
      </c>
      <c r="E574" s="31"/>
      <c r="F574" s="187" t="s">
        <v>1000</v>
      </c>
      <c r="G574" s="31"/>
      <c r="H574" s="31"/>
      <c r="I574" s="31"/>
      <c r="J574" s="31"/>
      <c r="K574" s="31"/>
      <c r="L574" s="35"/>
      <c r="M574" s="217"/>
      <c r="N574" s="218"/>
      <c r="O574" s="219"/>
      <c r="P574" s="219"/>
      <c r="Q574" s="219"/>
      <c r="R574" s="219"/>
      <c r="S574" s="219"/>
      <c r="T574" s="220"/>
      <c r="U574" s="29"/>
      <c r="V574" s="29"/>
      <c r="W574" s="29"/>
      <c r="X574" s="29"/>
      <c r="Y574" s="29"/>
      <c r="Z574" s="29"/>
      <c r="AA574" s="29"/>
      <c r="AB574" s="29"/>
      <c r="AC574" s="29"/>
      <c r="AD574" s="29"/>
      <c r="AE574" s="29"/>
      <c r="AT574" s="14" t="s">
        <v>130</v>
      </c>
      <c r="AU574" s="14" t="s">
        <v>78</v>
      </c>
    </row>
    <row r="575" s="2" customFormat="1" ht="6.96" customHeight="1">
      <c r="A575" s="29"/>
      <c r="B575" s="49"/>
      <c r="C575" s="50"/>
      <c r="D575" s="50"/>
      <c r="E575" s="50"/>
      <c r="F575" s="50"/>
      <c r="G575" s="50"/>
      <c r="H575" s="50"/>
      <c r="I575" s="50"/>
      <c r="J575" s="50"/>
      <c r="K575" s="50"/>
      <c r="L575" s="35"/>
      <c r="M575" s="29"/>
      <c r="O575" s="29"/>
      <c r="P575" s="29"/>
      <c r="Q575" s="29"/>
      <c r="R575" s="29"/>
      <c r="S575" s="29"/>
      <c r="T575" s="29"/>
      <c r="U575" s="29"/>
      <c r="V575" s="29"/>
      <c r="W575" s="29"/>
      <c r="X575" s="29"/>
      <c r="Y575" s="29"/>
      <c r="Z575" s="29"/>
      <c r="AA575" s="29"/>
      <c r="AB575" s="29"/>
      <c r="AC575" s="29"/>
      <c r="AD575" s="29"/>
      <c r="AE575" s="29"/>
    </row>
  </sheetData>
  <sheetProtection sheet="1" autoFilter="0" formatColumns="0" formatRows="0" objects="1" scenarios="1" spinCount="100000" saltValue="G1l4bsEG2Dnba92UU3zkaYQhKQ3URIALQ0/dfKex0NM2JvfuGQQXcLQgzonHBQhdlMVziO2UDZF7VsiOv64aBQ==" hashValue="RSfxPloIl9GPSyxvrafD6m9+RMNPfcNgtc99MwZbPzEYF2gesKxnwhnls6GzXtInobduvl/C3hcWK+FEveE+Fg==" algorithmName="SHA-512" password="CC35"/>
  <autoFilter ref="C100:K574"/>
  <mergeCells count="9">
    <mergeCell ref="E7:H7"/>
    <mergeCell ref="E9:H9"/>
    <mergeCell ref="E18:H18"/>
    <mergeCell ref="E27:H27"/>
    <mergeCell ref="E48:H48"/>
    <mergeCell ref="E50:H50"/>
    <mergeCell ref="E91:H91"/>
    <mergeCell ref="E93:H93"/>
    <mergeCell ref="L2:V2"/>
  </mergeCells>
  <hyperlinks>
    <hyperlink ref="F141" r:id="rId1" display="https://podminky.urs.cz/item/CS_URS_2024_02/340235212"/>
    <hyperlink ref="F144" r:id="rId2" display="https://podminky.urs.cz/item/CS_URS_2024_02/340271035"/>
    <hyperlink ref="F147" r:id="rId3" display="https://podminky.urs.cz/item/CS_URS_2024_02/342272225"/>
    <hyperlink ref="F150" r:id="rId4" display="https://podminky.urs.cz/item/CS_URS_2024_02/342272245"/>
    <hyperlink ref="F153" r:id="rId5" display="https://podminky.urs.cz/item/CS_URS_2024_02/346272216"/>
    <hyperlink ref="F157" r:id="rId6" display="https://podminky.urs.cz/item/CS_URS_2024_02/612135101"/>
    <hyperlink ref="F160" r:id="rId7" display="https://podminky.urs.cz/item/CS_URS_2024_02/612142001"/>
    <hyperlink ref="F163" r:id="rId8" display="https://podminky.urs.cz/item/CS_URS_2024_02/612311131"/>
    <hyperlink ref="F166" r:id="rId9" display="https://podminky.urs.cz/item/CS_URS_2024_02/612321111"/>
    <hyperlink ref="F169" r:id="rId10" display="https://podminky.urs.cz/item/CS_URS_2024_02/612325211"/>
    <hyperlink ref="F172" r:id="rId11" display="https://podminky.urs.cz/item/CS_URS_2024_02/619995001"/>
    <hyperlink ref="F175" r:id="rId12" display="https://podminky.urs.cz/item/CS_URS_2024_02/631311112"/>
    <hyperlink ref="F178" r:id="rId13" display="https://podminky.urs.cz/item/CS_URS_2024_02/642944121"/>
    <hyperlink ref="F186" r:id="rId14" display="https://podminky.urs.cz/item/CS_URS_2024_02/949101111"/>
    <hyperlink ref="F189" r:id="rId15" display="https://podminky.urs.cz/item/CS_URS_2024_02/949111211"/>
    <hyperlink ref="F192" r:id="rId16" display="https://podminky.urs.cz/item/CS_URS_2024_02/949111812"/>
    <hyperlink ref="F195" r:id="rId17" display="https://podminky.urs.cz/item/CS_URS_2024_02/952901111"/>
    <hyperlink ref="F198" r:id="rId18" display="https://podminky.urs.cz/item/CS_URS_2024_02/962031133"/>
    <hyperlink ref="F201" r:id="rId19" display="https://podminky.urs.cz/item/CS_URS_2024_02/968062355"/>
    <hyperlink ref="F204" r:id="rId20" display="https://podminky.urs.cz/item/CS_URS_2024_02/968072455"/>
    <hyperlink ref="F209" r:id="rId21" display="https://podminky.urs.cz/item/CS_URS_2024_02/971033331"/>
    <hyperlink ref="F212" r:id="rId22" display="https://podminky.urs.cz/item/CS_URS_2024_02/971033341"/>
    <hyperlink ref="F215" r:id="rId23" display="https://podminky.urs.cz/item/CS_URS_2024_02/971033631"/>
    <hyperlink ref="F218" r:id="rId24" display="https://podminky.urs.cz/item/CS_URS_2024_02/972054241"/>
    <hyperlink ref="F221" r:id="rId25" display="https://podminky.urs.cz/item/CS_URS_2024_02/974031144"/>
    <hyperlink ref="F225" r:id="rId26" display="https://podminky.urs.cz/item/CS_URS_2024_02/997006004"/>
    <hyperlink ref="F228" r:id="rId27" display="https://podminky.urs.cz/item/CS_URS_2024_02/997013211"/>
    <hyperlink ref="F231" r:id="rId28" display="https://podminky.urs.cz/item/CS_URS_2024_02/997013821"/>
    <hyperlink ref="F234" r:id="rId29" display="https://podminky.urs.cz/item/CS_URS_2024_02/997013511"/>
    <hyperlink ref="F237" r:id="rId30" display="https://podminky.urs.cz/item/CS_URS_2024_02/997013509"/>
    <hyperlink ref="F243" r:id="rId31" display="https://podminky.urs.cz/item/CS_URS_2024_02/998011001"/>
    <hyperlink ref="F248" r:id="rId32" display="https://podminky.urs.cz/item/CS_URS_2024_02/721140802"/>
    <hyperlink ref="F251" r:id="rId33" display="https://podminky.urs.cz/item/CS_URS_2024_02/721210812"/>
    <hyperlink ref="F254" r:id="rId34" display="https://podminky.urs.cz/item/CS_URS_2024_02/721174025"/>
    <hyperlink ref="F257" r:id="rId35" display="https://podminky.urs.cz/item/CS_URS_2024_02/721174045"/>
    <hyperlink ref="F260" r:id="rId36" display="https://podminky.urs.cz/item/CS_URS_2024_02/721174043"/>
    <hyperlink ref="F263" r:id="rId37" display="https://podminky.urs.cz/item/CS_URS_2024_02/721211401"/>
    <hyperlink ref="F266" r:id="rId38" display="https://podminky.urs.cz/item/CS_URS_2024_02/721290111"/>
    <hyperlink ref="F269" r:id="rId39" display="https://podminky.urs.cz/item/CS_URS_2024_02/998721101"/>
    <hyperlink ref="F273" r:id="rId40" display="https://podminky.urs.cz/item/CS_URS_2024_02/722174002"/>
    <hyperlink ref="F276" r:id="rId41" display="https://podminky.urs.cz/item/CS_URS_2024_02/722181221"/>
    <hyperlink ref="F279" r:id="rId42" display="https://podminky.urs.cz/item/CS_URS_2024_02/722220111"/>
    <hyperlink ref="F282" r:id="rId43" display="https://podminky.urs.cz/item/CS_URS_2024_02/722232171"/>
    <hyperlink ref="F285" r:id="rId44" display="https://podminky.urs.cz/item/CS_URS_2024_02/722240122"/>
    <hyperlink ref="F288" r:id="rId45" display="https://podminky.urs.cz/item/CS_URS_2024_02/722290226"/>
    <hyperlink ref="F291" r:id="rId46" display="https://podminky.urs.cz/item/CS_URS_2024_02/722290234"/>
    <hyperlink ref="F294" r:id="rId47" display="https://podminky.urs.cz/item/CS_URS_2024_02/998722101"/>
    <hyperlink ref="F298" r:id="rId48" display="https://podminky.urs.cz/item/CS_URS_2024_02/725110811"/>
    <hyperlink ref="F301" r:id="rId49" display="https://podminky.urs.cz/item/CS_URS_2024_02/725112171"/>
    <hyperlink ref="F304" r:id="rId50" display="https://podminky.urs.cz/item/CS_URS_2024_02/725121502"/>
    <hyperlink ref="F307" r:id="rId51" display="https://podminky.urs.cz/item/CS_URS_2024_02/725210821"/>
    <hyperlink ref="F310" r:id="rId52" display="https://podminky.urs.cz/item/CS_URS_2024_02/725211603"/>
    <hyperlink ref="F313" r:id="rId53" display="https://podminky.urs.cz/item/CS_URS_2024_02/725244204"/>
    <hyperlink ref="F316" r:id="rId54" display="https://podminky.urs.cz/item/CS_URS_2024_02/725244312"/>
    <hyperlink ref="F319" r:id="rId55" display="https://podminky.urs.cz/item/CS_URS_2024_02/725330840"/>
    <hyperlink ref="F326" r:id="rId56" display="https://podminky.urs.cz/item/CS_URS_2024_02/725820801"/>
    <hyperlink ref="F329" r:id="rId57" display="https://podminky.urs.cz/item/CS_URS_2024_02/725822611"/>
    <hyperlink ref="F332" r:id="rId58" display="https://podminky.urs.cz/item/CS_URS_2024_02/725841311"/>
    <hyperlink ref="F335" r:id="rId59" display="https://podminky.urs.cz/item/CS_URS_2024_02/725980123"/>
    <hyperlink ref="F338" r:id="rId60" display="https://podminky.urs.cz/item/CS_URS_2024_02/998725101"/>
    <hyperlink ref="F342" r:id="rId61" display="https://podminky.urs.cz/item/CS_URS_2024_02/735111810"/>
    <hyperlink ref="F345" r:id="rId62" display="https://podminky.urs.cz/item/CS_URS_2024_02/735141112"/>
    <hyperlink ref="F348" r:id="rId63" display="https://podminky.urs.cz/item/CS_URS_2024_02/735151399"/>
    <hyperlink ref="F352" r:id="rId64" display="https://podminky.urs.cz/item/CS_URS_2024_02/741371102"/>
    <hyperlink ref="F358" r:id="rId65" display="https://podminky.urs.cz/item/CS_URS_2024_02/751510861"/>
    <hyperlink ref="F361" r:id="rId66" display="https://podminky.urs.cz/item/CS_URS_2024_02/644941111"/>
    <hyperlink ref="F366" r:id="rId67" display="https://podminky.urs.cz/item/CS_URS_2024_02/953943111"/>
    <hyperlink ref="F369" r:id="rId68" display="https://podminky.urs.cz/item/CS_URS_2024_02/751311092"/>
    <hyperlink ref="F372" r:id="rId69" display="https://podminky.urs.cz/item/CS_URS_2024_02/998751101"/>
    <hyperlink ref="F376" r:id="rId70" display="https://podminky.urs.cz/item/CS_URS_2024_02/763121411"/>
    <hyperlink ref="F379" r:id="rId71" display="https://podminky.urs.cz/item/CS_URS_2024_02/763131451"/>
    <hyperlink ref="F382" r:id="rId72" display="https://podminky.urs.cz/item/CS_URS_2024_02/763131751"/>
    <hyperlink ref="F387" r:id="rId73" display="https://podminky.urs.cz/item/CS_URS_2024_02/763431011"/>
    <hyperlink ref="F393" r:id="rId74" display="https://podminky.urs.cz/item/CS_URS_2024_02/998763301"/>
    <hyperlink ref="F397" r:id="rId75" display="https://podminky.urs.cz/item/CS_URS_2024_02/765131803"/>
    <hyperlink ref="F400" r:id="rId76" display="https://podminky.urs.cz/item/CS_URS_2024_02/765131823"/>
    <hyperlink ref="F403" r:id="rId77" display="https://podminky.urs.cz/item/CS_URS_2024_02/765131857"/>
    <hyperlink ref="F406" r:id="rId78" display="https://podminky.urs.cz/item/CS_URS_2024_02/765131877"/>
    <hyperlink ref="F409" r:id="rId79" display="https://podminky.urs.cz/item/CS_URS_2024_02/765231851"/>
    <hyperlink ref="F437" r:id="rId80" display="https://podminky.urs.cz/item/CS_URS_2024_02/766622216"/>
    <hyperlink ref="F442" r:id="rId81" display="https://podminky.urs.cz/item/CS_URS_2024_02/766691914"/>
    <hyperlink ref="F447" r:id="rId82" display="https://podminky.urs.cz/item/CS_URS_2024_02/766695212"/>
    <hyperlink ref="F454" r:id="rId83" display="https://podminky.urs.cz/item/CS_URS_2024_02/998766101"/>
    <hyperlink ref="F458" r:id="rId84" display="https://podminky.urs.cz/item/CS_URS_2024_02/771573810"/>
    <hyperlink ref="F461" r:id="rId85" display="https://podminky.urs.cz/item/CS_URS_2024_02/776111311"/>
    <hyperlink ref="F464" r:id="rId86" display="https://podminky.urs.cz/item/CS_URS_2024_02/771591111"/>
    <hyperlink ref="F467" r:id="rId87" display="https://podminky.urs.cz/item/CS_URS_2024_02/771151012"/>
    <hyperlink ref="F470" r:id="rId88" display="https://podminky.urs.cz/item/CS_URS_2024_02/711193121"/>
    <hyperlink ref="F473" r:id="rId89" display="https://podminky.urs.cz/item/CS_URS_2024_02/771574112"/>
    <hyperlink ref="F476" r:id="rId90" display="https://podminky.urs.cz/item/CS_URS_2024_02/998771102"/>
    <hyperlink ref="F482" r:id="rId91" display="https://podminky.urs.cz/item/CS_URS_2024_02/776111311"/>
    <hyperlink ref="F487" r:id="rId92" display="https://podminky.urs.cz/item/CS_URS_2024_02/776141113"/>
    <hyperlink ref="F490" r:id="rId93" display="https://podminky.urs.cz/item/CS_URS_2024_02/776221111"/>
    <hyperlink ref="F495" r:id="rId94" display="https://podminky.urs.cz/item/CS_URS_2024_02/776223111"/>
    <hyperlink ref="F498" r:id="rId95" display="https://podminky.urs.cz/item/CS_URS_2024_02/776411111"/>
    <hyperlink ref="F503" r:id="rId96" display="https://podminky.urs.cz/item/CS_URS_2024_02/998776101"/>
    <hyperlink ref="F507" r:id="rId97" display="https://podminky.urs.cz/item/CS_URS_2024_02/781471810"/>
    <hyperlink ref="F510" r:id="rId98" display="https://podminky.urs.cz/item/CS_URS_2024_02/781121011"/>
    <hyperlink ref="F513" r:id="rId99" display="https://podminky.urs.cz/item/CS_URS_2024_02/711193131"/>
    <hyperlink ref="F516" r:id="rId100" display="https://podminky.urs.cz/item/CS_URS_2024_02/781474114"/>
    <hyperlink ref="F525" r:id="rId101" display="https://podminky.urs.cz/item/CS_URS_2024_02/998781102"/>
    <hyperlink ref="F529" r:id="rId102" display="https://podminky.urs.cz/item/CS_URS_2024_02/783314201"/>
    <hyperlink ref="F532" r:id="rId103" display="https://podminky.urs.cz/item/CS_URS_2024_02/783317101"/>
    <hyperlink ref="F535" r:id="rId104" display="https://podminky.urs.cz/item/CS_URS_2024_02/783813131"/>
    <hyperlink ref="F538" r:id="rId105" display="https://podminky.urs.cz/item/CS_URS_2024_02/783817121"/>
    <hyperlink ref="F542" r:id="rId106" display="https://podminky.urs.cz/item/CS_URS_2024_02/784121001"/>
    <hyperlink ref="F545" r:id="rId107" display="https://podminky.urs.cz/item/CS_URS_2024_02/784181001"/>
    <hyperlink ref="F548" r:id="rId108" display="https://podminky.urs.cz/item/CS_URS_2024_02/784211111"/>
    <hyperlink ref="F551" r:id="rId109" display="https://podminky.urs.cz/item/CS_URS_2024_02/784221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1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2024-08-19T10:21:47Z</dcterms:created>
  <dcterms:modified xsi:type="dcterms:W3CDTF">2024-08-19T10:21:50Z</dcterms:modified>
</cp:coreProperties>
</file>